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tabRatio="402" activeTab="3"/>
  </bookViews>
  <sheets>
    <sheet name="ADMINISTRATIVO" sheetId="5" r:id="rId1"/>
    <sheet name="VALVULAS" sheetId="4" r:id="rId2"/>
    <sheet name="FONTANERIA" sheetId="1" r:id="rId3"/>
    <sheet name="MACROMEDICIÓN" sheetId="6" r:id="rId4"/>
    <sheet name="PELIGROS" sheetId="2" r:id="rId5"/>
    <sheet name="FUNCIONES" sheetId="3" r:id="rId6"/>
  </sheets>
  <externalReferences>
    <externalReference r:id="rId7"/>
    <externalReference r:id="rId8"/>
  </externalReferences>
  <definedNames>
    <definedName name="_xlnm._FilterDatabase" localSheetId="0" hidden="1">ADMINISTRATIVO!$A$10:$AD$65</definedName>
    <definedName name="_xlnm._FilterDatabase" localSheetId="2" hidden="1">FONTANERIA!$A$10:$AD$70</definedName>
    <definedName name="_xlnm._FilterDatabase" localSheetId="3" hidden="1">MACROMEDICIÓN!$A$10:$AD$65</definedName>
    <definedName name="_xlnm._FilterDatabase" localSheetId="1" hidden="1">VALVULAS!$A$10:$AD$68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0" i="6" l="1"/>
  <c r="W24" i="6"/>
  <c r="R24" i="6"/>
  <c r="T24" i="6" s="1"/>
  <c r="U24" i="6" s="1"/>
  <c r="Q24" i="6"/>
  <c r="S24" i="6" s="1"/>
  <c r="M24" i="6"/>
  <c r="L24" i="6"/>
  <c r="J24" i="6"/>
  <c r="G24" i="6"/>
  <c r="Q50" i="6"/>
  <c r="S50" i="6" s="1"/>
  <c r="M50" i="6"/>
  <c r="L50" i="6"/>
  <c r="J50" i="6"/>
  <c r="G50" i="6"/>
  <c r="W64" i="6"/>
  <c r="W37" i="6"/>
  <c r="Q37" i="6"/>
  <c r="S37" i="6" s="1"/>
  <c r="M37" i="6"/>
  <c r="L37" i="6"/>
  <c r="J37" i="6"/>
  <c r="G37" i="6"/>
  <c r="S64" i="6"/>
  <c r="R64" i="6"/>
  <c r="T64" i="6" s="1"/>
  <c r="U64" i="6" s="1"/>
  <c r="Q64" i="6"/>
  <c r="M64" i="6"/>
  <c r="L64" i="6"/>
  <c r="J64" i="6"/>
  <c r="G64" i="6"/>
  <c r="AB63" i="6"/>
  <c r="I12" i="6"/>
  <c r="I13" i="6"/>
  <c r="I14" i="6"/>
  <c r="I15" i="6"/>
  <c r="I16" i="6"/>
  <c r="I17" i="6"/>
  <c r="I18" i="6"/>
  <c r="I19" i="6"/>
  <c r="I20" i="6"/>
  <c r="I21" i="6"/>
  <c r="I22" i="6"/>
  <c r="I23" i="6"/>
  <c r="I25" i="6"/>
  <c r="I26" i="6"/>
  <c r="I27" i="6"/>
  <c r="I28" i="6"/>
  <c r="I29" i="6"/>
  <c r="I30" i="6"/>
  <c r="I31" i="6"/>
  <c r="I32" i="6"/>
  <c r="I33" i="6"/>
  <c r="I34" i="6"/>
  <c r="I35" i="6"/>
  <c r="I36" i="6"/>
  <c r="I38" i="6"/>
  <c r="I39" i="6"/>
  <c r="I40" i="6"/>
  <c r="I41" i="6"/>
  <c r="I42" i="6"/>
  <c r="I43" i="6"/>
  <c r="I44" i="6"/>
  <c r="I45" i="6"/>
  <c r="I46" i="6"/>
  <c r="I47" i="6"/>
  <c r="I48" i="6"/>
  <c r="I49" i="6"/>
  <c r="I51" i="6"/>
  <c r="I52" i="6"/>
  <c r="I53" i="6"/>
  <c r="I54" i="6"/>
  <c r="I55" i="6"/>
  <c r="I56" i="6"/>
  <c r="I57" i="6"/>
  <c r="I58" i="6"/>
  <c r="I59" i="6"/>
  <c r="I60" i="6"/>
  <c r="I61" i="6"/>
  <c r="I62" i="6"/>
  <c r="I63" i="6"/>
  <c r="I65" i="6"/>
  <c r="I11" i="6"/>
  <c r="AB11" i="6"/>
  <c r="AB12" i="6"/>
  <c r="AB13" i="6"/>
  <c r="AB14" i="6"/>
  <c r="AB15" i="6"/>
  <c r="AB16" i="6"/>
  <c r="AB17" i="6"/>
  <c r="AB18" i="6"/>
  <c r="AB19" i="6"/>
  <c r="AB20" i="6"/>
  <c r="AB21" i="6"/>
  <c r="AB22" i="6"/>
  <c r="AB23" i="6"/>
  <c r="AB25" i="6"/>
  <c r="AB26" i="6"/>
  <c r="AB27" i="6"/>
  <c r="AB28" i="6"/>
  <c r="AB29" i="6"/>
  <c r="AB30" i="6"/>
  <c r="AB31" i="6"/>
  <c r="AB32" i="6"/>
  <c r="AB33" i="6"/>
  <c r="AB34" i="6"/>
  <c r="AB35" i="6"/>
  <c r="AB36" i="6"/>
  <c r="AB38" i="6"/>
  <c r="AB39" i="6"/>
  <c r="AB40" i="6"/>
  <c r="AB41" i="6"/>
  <c r="AB42" i="6"/>
  <c r="AB43" i="6"/>
  <c r="AB44" i="6"/>
  <c r="AB45" i="6"/>
  <c r="AB46" i="6"/>
  <c r="AB47" i="6"/>
  <c r="AB48" i="6"/>
  <c r="AB49" i="6"/>
  <c r="AB51" i="6"/>
  <c r="AB52" i="6"/>
  <c r="AB53" i="6"/>
  <c r="AB54" i="6"/>
  <c r="AB55" i="6"/>
  <c r="AB56" i="6"/>
  <c r="AB57" i="6"/>
  <c r="AB58" i="6"/>
  <c r="AB59" i="6"/>
  <c r="AB60" i="6"/>
  <c r="AB61" i="6"/>
  <c r="AB62" i="6"/>
  <c r="AB65" i="6"/>
  <c r="W11" i="6"/>
  <c r="W12" i="6"/>
  <c r="W13" i="6"/>
  <c r="W14" i="6"/>
  <c r="W15" i="6"/>
  <c r="W16" i="6"/>
  <c r="W17" i="6"/>
  <c r="W18" i="6"/>
  <c r="W19" i="6"/>
  <c r="W20" i="6"/>
  <c r="W21" i="6"/>
  <c r="W22" i="6"/>
  <c r="W23" i="6"/>
  <c r="W25" i="6"/>
  <c r="W26" i="6"/>
  <c r="W27" i="6"/>
  <c r="W28" i="6"/>
  <c r="W29" i="6"/>
  <c r="W30" i="6"/>
  <c r="W31" i="6"/>
  <c r="W32" i="6"/>
  <c r="W33" i="6"/>
  <c r="W34" i="6"/>
  <c r="W35" i="6"/>
  <c r="W36" i="6"/>
  <c r="W38" i="6"/>
  <c r="W39" i="6"/>
  <c r="W40" i="6"/>
  <c r="W41" i="6"/>
  <c r="W42" i="6"/>
  <c r="W43" i="6"/>
  <c r="W44" i="6"/>
  <c r="W45" i="6"/>
  <c r="W46" i="6"/>
  <c r="W47" i="6"/>
  <c r="W48" i="6"/>
  <c r="W49" i="6"/>
  <c r="W51" i="6"/>
  <c r="W52" i="6"/>
  <c r="W53" i="6"/>
  <c r="W54" i="6"/>
  <c r="W55" i="6"/>
  <c r="W56" i="6"/>
  <c r="W57" i="6"/>
  <c r="W58" i="6"/>
  <c r="W59" i="6"/>
  <c r="W60" i="6"/>
  <c r="W61" i="6"/>
  <c r="W62" i="6"/>
  <c r="W63" i="6"/>
  <c r="W65" i="6"/>
  <c r="Q11" i="6"/>
  <c r="S11" i="6" s="1"/>
  <c r="Q12" i="6"/>
  <c r="R12" i="6" s="1"/>
  <c r="T12" i="6" s="1"/>
  <c r="U12" i="6" s="1"/>
  <c r="Q13" i="6"/>
  <c r="R13" i="6" s="1"/>
  <c r="T13" i="6" s="1"/>
  <c r="U13" i="6" s="1"/>
  <c r="Q14" i="6"/>
  <c r="R14" i="6" s="1"/>
  <c r="T14" i="6" s="1"/>
  <c r="U14" i="6" s="1"/>
  <c r="Q15" i="6"/>
  <c r="S15" i="6" s="1"/>
  <c r="Q16" i="6"/>
  <c r="R16" i="6" s="1"/>
  <c r="T16" i="6" s="1"/>
  <c r="U16" i="6" s="1"/>
  <c r="Q17" i="6"/>
  <c r="R17" i="6" s="1"/>
  <c r="T17" i="6" s="1"/>
  <c r="U17" i="6" s="1"/>
  <c r="Q18" i="6"/>
  <c r="R18" i="6" s="1"/>
  <c r="T18" i="6" s="1"/>
  <c r="U18" i="6" s="1"/>
  <c r="Q19" i="6"/>
  <c r="S19" i="6" s="1"/>
  <c r="Q20" i="6"/>
  <c r="R20" i="6" s="1"/>
  <c r="T20" i="6" s="1"/>
  <c r="U20" i="6" s="1"/>
  <c r="Q21" i="6"/>
  <c r="R21" i="6" s="1"/>
  <c r="T21" i="6" s="1"/>
  <c r="U21" i="6" s="1"/>
  <c r="Q22" i="6"/>
  <c r="R22" i="6" s="1"/>
  <c r="T22" i="6" s="1"/>
  <c r="U22" i="6" s="1"/>
  <c r="Q23" i="6"/>
  <c r="S23" i="6" s="1"/>
  <c r="R23" i="6"/>
  <c r="T23" i="6" s="1"/>
  <c r="U23" i="6" s="1"/>
  <c r="Q25" i="6"/>
  <c r="R25" i="6" s="1"/>
  <c r="T25" i="6" s="1"/>
  <c r="U25" i="6" s="1"/>
  <c r="Q26" i="6"/>
  <c r="R26" i="6" s="1"/>
  <c r="T26" i="6" s="1"/>
  <c r="U26" i="6" s="1"/>
  <c r="Q27" i="6"/>
  <c r="R27" i="6" s="1"/>
  <c r="T27" i="6" s="1"/>
  <c r="U27" i="6" s="1"/>
  <c r="Q28" i="6"/>
  <c r="S28" i="6" s="1"/>
  <c r="Q29" i="6"/>
  <c r="R29" i="6" s="1"/>
  <c r="T29" i="6" s="1"/>
  <c r="U29" i="6" s="1"/>
  <c r="Q30" i="6"/>
  <c r="R30" i="6" s="1"/>
  <c r="T30" i="6" s="1"/>
  <c r="U30" i="6" s="1"/>
  <c r="Q31" i="6"/>
  <c r="R31" i="6" s="1"/>
  <c r="T31" i="6" s="1"/>
  <c r="U31" i="6" s="1"/>
  <c r="Q32" i="6"/>
  <c r="S32" i="6" s="1"/>
  <c r="Q33" i="6"/>
  <c r="R33" i="6" s="1"/>
  <c r="T33" i="6" s="1"/>
  <c r="U33" i="6" s="1"/>
  <c r="Q34" i="6"/>
  <c r="R34" i="6" s="1"/>
  <c r="T34" i="6" s="1"/>
  <c r="U34" i="6" s="1"/>
  <c r="Q35" i="6"/>
  <c r="R35" i="6" s="1"/>
  <c r="T35" i="6" s="1"/>
  <c r="U35" i="6" s="1"/>
  <c r="Q36" i="6"/>
  <c r="S36" i="6" s="1"/>
  <c r="Q38" i="6"/>
  <c r="R38" i="6" s="1"/>
  <c r="T38" i="6" s="1"/>
  <c r="U38" i="6" s="1"/>
  <c r="Q39" i="6"/>
  <c r="R39" i="6"/>
  <c r="T39" i="6" s="1"/>
  <c r="U39" i="6" s="1"/>
  <c r="S39" i="6"/>
  <c r="Q40" i="6"/>
  <c r="R40" i="6"/>
  <c r="T40" i="6" s="1"/>
  <c r="U40" i="6" s="1"/>
  <c r="S40" i="6"/>
  <c r="Q41" i="6"/>
  <c r="S41" i="6" s="1"/>
  <c r="Q42" i="6"/>
  <c r="R42" i="6" s="1"/>
  <c r="T42" i="6" s="1"/>
  <c r="U42" i="6" s="1"/>
  <c r="Q43" i="6"/>
  <c r="R43" i="6" s="1"/>
  <c r="T43" i="6" s="1"/>
  <c r="U43" i="6" s="1"/>
  <c r="Q44" i="6"/>
  <c r="R44" i="6" s="1"/>
  <c r="T44" i="6" s="1"/>
  <c r="U44" i="6" s="1"/>
  <c r="Q45" i="6"/>
  <c r="S45" i="6" s="1"/>
  <c r="Q46" i="6"/>
  <c r="R46" i="6" s="1"/>
  <c r="T46" i="6" s="1"/>
  <c r="U46" i="6" s="1"/>
  <c r="Q47" i="6"/>
  <c r="R47" i="6" s="1"/>
  <c r="T47" i="6" s="1"/>
  <c r="U47" i="6" s="1"/>
  <c r="Q48" i="6"/>
  <c r="R48" i="6" s="1"/>
  <c r="T48" i="6" s="1"/>
  <c r="U48" i="6" s="1"/>
  <c r="Q49" i="6"/>
  <c r="S49" i="6" s="1"/>
  <c r="Q51" i="6"/>
  <c r="R51" i="6" s="1"/>
  <c r="T51" i="6" s="1"/>
  <c r="U51" i="6" s="1"/>
  <c r="Q52" i="6"/>
  <c r="R52" i="6" s="1"/>
  <c r="T52" i="6" s="1"/>
  <c r="U52" i="6" s="1"/>
  <c r="Q53" i="6"/>
  <c r="R53" i="6" s="1"/>
  <c r="T53" i="6" s="1"/>
  <c r="U53" i="6" s="1"/>
  <c r="Q54" i="6"/>
  <c r="S54" i="6" s="1"/>
  <c r="Q55" i="6"/>
  <c r="R55" i="6" s="1"/>
  <c r="T55" i="6" s="1"/>
  <c r="U55" i="6" s="1"/>
  <c r="Q56" i="6"/>
  <c r="R56" i="6" s="1"/>
  <c r="T56" i="6" s="1"/>
  <c r="U56" i="6" s="1"/>
  <c r="Q57" i="6"/>
  <c r="R57" i="6"/>
  <c r="T57" i="6" s="1"/>
  <c r="U57" i="6" s="1"/>
  <c r="S57" i="6"/>
  <c r="Q58" i="6"/>
  <c r="S58" i="6" s="1"/>
  <c r="Q59" i="6"/>
  <c r="R59" i="6" s="1"/>
  <c r="T59" i="6" s="1"/>
  <c r="U59" i="6" s="1"/>
  <c r="Q60" i="6"/>
  <c r="R60" i="6" s="1"/>
  <c r="T60" i="6" s="1"/>
  <c r="U60" i="6" s="1"/>
  <c r="Q61" i="6"/>
  <c r="R61" i="6" s="1"/>
  <c r="T61" i="6" s="1"/>
  <c r="U61" i="6" s="1"/>
  <c r="Q62" i="6"/>
  <c r="S62" i="6" s="1"/>
  <c r="Q63" i="6"/>
  <c r="R63" i="6" s="1"/>
  <c r="T63" i="6" s="1"/>
  <c r="U63" i="6" s="1"/>
  <c r="Q65" i="6"/>
  <c r="R65" i="6" s="1"/>
  <c r="T65" i="6" s="1"/>
  <c r="U65" i="6" s="1"/>
  <c r="L11" i="6"/>
  <c r="M11" i="6"/>
  <c r="L12" i="6"/>
  <c r="M12" i="6"/>
  <c r="L13" i="6"/>
  <c r="M13" i="6"/>
  <c r="L14" i="6"/>
  <c r="M14" i="6"/>
  <c r="L15" i="6"/>
  <c r="M15" i="6"/>
  <c r="L16" i="6"/>
  <c r="M16" i="6"/>
  <c r="L17" i="6"/>
  <c r="M17" i="6"/>
  <c r="L18" i="6"/>
  <c r="M18" i="6"/>
  <c r="L19" i="6"/>
  <c r="M19" i="6"/>
  <c r="L20" i="6"/>
  <c r="M20" i="6"/>
  <c r="L21" i="6"/>
  <c r="M21" i="6"/>
  <c r="L22" i="6"/>
  <c r="M22" i="6"/>
  <c r="L23" i="6"/>
  <c r="M23" i="6"/>
  <c r="L25" i="6"/>
  <c r="M25" i="6"/>
  <c r="L26" i="6"/>
  <c r="M26" i="6"/>
  <c r="L27" i="6"/>
  <c r="M27" i="6"/>
  <c r="L28" i="6"/>
  <c r="M28" i="6"/>
  <c r="L29" i="6"/>
  <c r="M29" i="6"/>
  <c r="L30" i="6"/>
  <c r="M30" i="6"/>
  <c r="L31" i="6"/>
  <c r="M31" i="6"/>
  <c r="L32" i="6"/>
  <c r="M32" i="6"/>
  <c r="L33" i="6"/>
  <c r="M33" i="6"/>
  <c r="L34" i="6"/>
  <c r="M34" i="6"/>
  <c r="L35" i="6"/>
  <c r="M35" i="6"/>
  <c r="L36" i="6"/>
  <c r="M36" i="6"/>
  <c r="L38" i="6"/>
  <c r="M38" i="6"/>
  <c r="L39" i="6"/>
  <c r="M39" i="6"/>
  <c r="L40" i="6"/>
  <c r="M40" i="6"/>
  <c r="L41" i="6"/>
  <c r="M41" i="6"/>
  <c r="L42" i="6"/>
  <c r="M42" i="6"/>
  <c r="L43" i="6"/>
  <c r="M43" i="6"/>
  <c r="L44" i="6"/>
  <c r="M44" i="6"/>
  <c r="L45" i="6"/>
  <c r="M45" i="6"/>
  <c r="L46" i="6"/>
  <c r="M46" i="6"/>
  <c r="L47" i="6"/>
  <c r="M47" i="6"/>
  <c r="L48" i="6"/>
  <c r="M48" i="6"/>
  <c r="L49" i="6"/>
  <c r="M49" i="6"/>
  <c r="L51" i="6"/>
  <c r="M51" i="6"/>
  <c r="L52" i="6"/>
  <c r="M52" i="6"/>
  <c r="L53" i="6"/>
  <c r="M53" i="6"/>
  <c r="L54" i="6"/>
  <c r="M54" i="6"/>
  <c r="L55" i="6"/>
  <c r="M55" i="6"/>
  <c r="L56" i="6"/>
  <c r="M56" i="6"/>
  <c r="L57" i="6"/>
  <c r="M57" i="6"/>
  <c r="L58" i="6"/>
  <c r="M58" i="6"/>
  <c r="L59" i="6"/>
  <c r="M59" i="6"/>
  <c r="L60" i="6"/>
  <c r="M60" i="6"/>
  <c r="L61" i="6"/>
  <c r="M61" i="6"/>
  <c r="L62" i="6"/>
  <c r="M62" i="6"/>
  <c r="L63" i="6"/>
  <c r="M63" i="6"/>
  <c r="L65" i="6"/>
  <c r="M65" i="6"/>
  <c r="J11" i="6"/>
  <c r="J12" i="6"/>
  <c r="J13" i="6"/>
  <c r="J14" i="6"/>
  <c r="J15" i="6"/>
  <c r="J16" i="6"/>
  <c r="J17" i="6"/>
  <c r="J18" i="6"/>
  <c r="J19" i="6"/>
  <c r="J20" i="6"/>
  <c r="J21" i="6"/>
  <c r="J22" i="6"/>
  <c r="J23" i="6"/>
  <c r="J25" i="6"/>
  <c r="J26" i="6"/>
  <c r="J27" i="6"/>
  <c r="J28" i="6"/>
  <c r="J29" i="6"/>
  <c r="J30" i="6"/>
  <c r="J31" i="6"/>
  <c r="J32" i="6"/>
  <c r="J33" i="6"/>
  <c r="J34" i="6"/>
  <c r="J35" i="6"/>
  <c r="J36" i="6"/>
  <c r="J38" i="6"/>
  <c r="J39" i="6"/>
  <c r="J40" i="6"/>
  <c r="J41" i="6"/>
  <c r="J42" i="6"/>
  <c r="J43" i="6"/>
  <c r="J44" i="6"/>
  <c r="J45" i="6"/>
  <c r="J46" i="6"/>
  <c r="J47" i="6"/>
  <c r="J48" i="6"/>
  <c r="J49" i="6"/>
  <c r="J51" i="6"/>
  <c r="J52" i="6"/>
  <c r="J53" i="6"/>
  <c r="J54" i="6"/>
  <c r="J55" i="6"/>
  <c r="J56" i="6"/>
  <c r="J57" i="6"/>
  <c r="J58" i="6"/>
  <c r="J59" i="6"/>
  <c r="J60" i="6"/>
  <c r="J61" i="6"/>
  <c r="J62" i="6"/>
  <c r="J63" i="6"/>
  <c r="J65" i="6"/>
  <c r="G11" i="6"/>
  <c r="G12" i="6"/>
  <c r="G13" i="6"/>
  <c r="G14" i="6"/>
  <c r="G15" i="6"/>
  <c r="G16" i="6"/>
  <c r="G17" i="6"/>
  <c r="G18" i="6"/>
  <c r="G19" i="6"/>
  <c r="G20" i="6"/>
  <c r="G21" i="6"/>
  <c r="G22" i="6"/>
  <c r="G23" i="6"/>
  <c r="G25" i="6"/>
  <c r="G26" i="6"/>
  <c r="G27" i="6"/>
  <c r="G28" i="6"/>
  <c r="G29" i="6"/>
  <c r="G30" i="6"/>
  <c r="G31" i="6"/>
  <c r="G32" i="6"/>
  <c r="G33" i="6"/>
  <c r="G34" i="6"/>
  <c r="G35" i="6"/>
  <c r="G36" i="6"/>
  <c r="G38" i="6"/>
  <c r="G39" i="6"/>
  <c r="G40" i="6"/>
  <c r="G41" i="6"/>
  <c r="G42" i="6"/>
  <c r="G43" i="6"/>
  <c r="G44" i="6"/>
  <c r="G45" i="6"/>
  <c r="G46" i="6"/>
  <c r="G47" i="6"/>
  <c r="G48" i="6"/>
  <c r="G49" i="6"/>
  <c r="G51" i="6"/>
  <c r="G52" i="6"/>
  <c r="G53" i="6"/>
  <c r="G54" i="6"/>
  <c r="G55" i="6"/>
  <c r="G56" i="6"/>
  <c r="G57" i="6"/>
  <c r="G58" i="6"/>
  <c r="G59" i="6"/>
  <c r="G60" i="6"/>
  <c r="G61" i="6"/>
  <c r="G62" i="6"/>
  <c r="G63" i="6"/>
  <c r="G65" i="6"/>
  <c r="W69" i="1"/>
  <c r="W54" i="1"/>
  <c r="W39" i="1"/>
  <c r="W24" i="1"/>
  <c r="R24" i="1"/>
  <c r="T24" i="1" s="1"/>
  <c r="U24" i="1" s="1"/>
  <c r="Q24" i="1"/>
  <c r="S24" i="1" s="1"/>
  <c r="M24" i="1"/>
  <c r="L24" i="1"/>
  <c r="J24" i="1"/>
  <c r="G24" i="1"/>
  <c r="Q39" i="1"/>
  <c r="S39" i="1" s="1"/>
  <c r="M39" i="1"/>
  <c r="L39" i="1"/>
  <c r="J39" i="1"/>
  <c r="G39" i="1"/>
  <c r="Q54" i="1"/>
  <c r="S54" i="1" s="1"/>
  <c r="M54" i="1"/>
  <c r="L54" i="1"/>
  <c r="J54" i="1"/>
  <c r="G54" i="1"/>
  <c r="R69" i="1"/>
  <c r="T69" i="1" s="1"/>
  <c r="U69" i="1" s="1"/>
  <c r="Q69" i="1"/>
  <c r="S69" i="1" s="1"/>
  <c r="M69" i="1"/>
  <c r="L69" i="1"/>
  <c r="J69" i="1"/>
  <c r="G69" i="1"/>
  <c r="I12" i="1"/>
  <c r="I13" i="1"/>
  <c r="I14" i="1"/>
  <c r="I15" i="1"/>
  <c r="I16" i="1"/>
  <c r="I17" i="1"/>
  <c r="I18" i="1"/>
  <c r="I19" i="1"/>
  <c r="I20" i="1"/>
  <c r="I21" i="1"/>
  <c r="I22" i="1"/>
  <c r="I23" i="1"/>
  <c r="I25" i="1"/>
  <c r="I26" i="1"/>
  <c r="I27" i="1"/>
  <c r="I28" i="1"/>
  <c r="I29" i="1"/>
  <c r="I30" i="1"/>
  <c r="I31" i="1"/>
  <c r="I32" i="1"/>
  <c r="I33" i="1"/>
  <c r="I34" i="1"/>
  <c r="I35" i="1"/>
  <c r="I36" i="1"/>
  <c r="I37" i="1"/>
  <c r="I38" i="1"/>
  <c r="I40" i="1"/>
  <c r="I41" i="1"/>
  <c r="I42" i="1"/>
  <c r="I43" i="1"/>
  <c r="I44" i="1"/>
  <c r="I45" i="1"/>
  <c r="I46" i="1"/>
  <c r="I47" i="1"/>
  <c r="I48" i="1"/>
  <c r="I49" i="1"/>
  <c r="I50" i="1"/>
  <c r="I51" i="1"/>
  <c r="I52" i="1"/>
  <c r="I53" i="1"/>
  <c r="I55" i="1"/>
  <c r="I56" i="1"/>
  <c r="I57" i="1"/>
  <c r="I58" i="1"/>
  <c r="I59" i="1"/>
  <c r="I60" i="1"/>
  <c r="I61" i="1"/>
  <c r="I62" i="1"/>
  <c r="I63" i="1"/>
  <c r="I64" i="1"/>
  <c r="I65" i="1"/>
  <c r="I66" i="1"/>
  <c r="I67" i="1"/>
  <c r="I68" i="1"/>
  <c r="I70" i="1"/>
  <c r="I11" i="1"/>
  <c r="AB11" i="1"/>
  <c r="AB12" i="1"/>
  <c r="AB13" i="1"/>
  <c r="AB14" i="1"/>
  <c r="AB15" i="1"/>
  <c r="AB16" i="1"/>
  <c r="AB17" i="1"/>
  <c r="AB18" i="1"/>
  <c r="AB19" i="1"/>
  <c r="AB20" i="1"/>
  <c r="AB21" i="1"/>
  <c r="AB22" i="1"/>
  <c r="AB23" i="1"/>
  <c r="AB25" i="1"/>
  <c r="AB26" i="1"/>
  <c r="AB27" i="1"/>
  <c r="AB28" i="1"/>
  <c r="AB29" i="1"/>
  <c r="AB30" i="1"/>
  <c r="AB31" i="1"/>
  <c r="AB32" i="1"/>
  <c r="AB33" i="1"/>
  <c r="AB34" i="1"/>
  <c r="AB35" i="1"/>
  <c r="AB36" i="1"/>
  <c r="AB37" i="1"/>
  <c r="AB38" i="1"/>
  <c r="AB40" i="1"/>
  <c r="AB41" i="1"/>
  <c r="AB42" i="1"/>
  <c r="AB43" i="1"/>
  <c r="AB44" i="1"/>
  <c r="AB45" i="1"/>
  <c r="AB46" i="1"/>
  <c r="AB47" i="1"/>
  <c r="AB48" i="1"/>
  <c r="AB49" i="1"/>
  <c r="AB50" i="1"/>
  <c r="AB51" i="1"/>
  <c r="AB52" i="1"/>
  <c r="AB53" i="1"/>
  <c r="AB55" i="1"/>
  <c r="AB56" i="1"/>
  <c r="AB57" i="1"/>
  <c r="AB58" i="1"/>
  <c r="AB59" i="1"/>
  <c r="AB60" i="1"/>
  <c r="AB61" i="1"/>
  <c r="AB62" i="1"/>
  <c r="AB63" i="1"/>
  <c r="AB64" i="1"/>
  <c r="AB65" i="1"/>
  <c r="AB66" i="1"/>
  <c r="AB67" i="1"/>
  <c r="AB68" i="1"/>
  <c r="AB70" i="1"/>
  <c r="W11" i="1"/>
  <c r="W12" i="1"/>
  <c r="W13" i="1"/>
  <c r="W14" i="1"/>
  <c r="W15" i="1"/>
  <c r="W16" i="1"/>
  <c r="W17" i="1"/>
  <c r="W18" i="1"/>
  <c r="W19" i="1"/>
  <c r="W20" i="1"/>
  <c r="W21" i="1"/>
  <c r="W22" i="1"/>
  <c r="W23" i="1"/>
  <c r="W25" i="1"/>
  <c r="W26" i="1"/>
  <c r="W27" i="1"/>
  <c r="W28" i="1"/>
  <c r="W29" i="1"/>
  <c r="W30" i="1"/>
  <c r="W31" i="1"/>
  <c r="W32" i="1"/>
  <c r="W33" i="1"/>
  <c r="W34" i="1"/>
  <c r="W35" i="1"/>
  <c r="W36" i="1"/>
  <c r="W37" i="1"/>
  <c r="W38" i="1"/>
  <c r="W40" i="1"/>
  <c r="W41" i="1"/>
  <c r="W42" i="1"/>
  <c r="W43" i="1"/>
  <c r="W44" i="1"/>
  <c r="W45" i="1"/>
  <c r="W46" i="1"/>
  <c r="W47" i="1"/>
  <c r="W48" i="1"/>
  <c r="W49" i="1"/>
  <c r="W50" i="1"/>
  <c r="W51" i="1"/>
  <c r="W52" i="1"/>
  <c r="W53" i="1"/>
  <c r="W55" i="1"/>
  <c r="W56" i="1"/>
  <c r="W57" i="1"/>
  <c r="W58" i="1"/>
  <c r="W59" i="1"/>
  <c r="W60" i="1"/>
  <c r="W61" i="1"/>
  <c r="W62" i="1"/>
  <c r="W63" i="1"/>
  <c r="W64" i="1"/>
  <c r="W65" i="1"/>
  <c r="W66" i="1"/>
  <c r="W67" i="1"/>
  <c r="W68" i="1"/>
  <c r="W70" i="1"/>
  <c r="Q11" i="1"/>
  <c r="S11" i="1" s="1"/>
  <c r="Q12" i="1"/>
  <c r="R12" i="1" s="1"/>
  <c r="T12" i="1" s="1"/>
  <c r="U12" i="1" s="1"/>
  <c r="Q13" i="1"/>
  <c r="R13" i="1" s="1"/>
  <c r="T13" i="1" s="1"/>
  <c r="U13" i="1" s="1"/>
  <c r="Q14" i="1"/>
  <c r="R14" i="1" s="1"/>
  <c r="T14" i="1" s="1"/>
  <c r="U14" i="1" s="1"/>
  <c r="Q15" i="1"/>
  <c r="S15" i="1" s="1"/>
  <c r="Q16" i="1"/>
  <c r="R16" i="1" s="1"/>
  <c r="T16" i="1" s="1"/>
  <c r="U16" i="1" s="1"/>
  <c r="Q17" i="1"/>
  <c r="R17" i="1" s="1"/>
  <c r="T17" i="1" s="1"/>
  <c r="U17" i="1" s="1"/>
  <c r="Q18" i="1"/>
  <c r="R18" i="1" s="1"/>
  <c r="T18" i="1" s="1"/>
  <c r="U18" i="1" s="1"/>
  <c r="Q19" i="1"/>
  <c r="S19" i="1" s="1"/>
  <c r="Q20" i="1"/>
  <c r="R20" i="1" s="1"/>
  <c r="T20" i="1" s="1"/>
  <c r="U20" i="1" s="1"/>
  <c r="Q21" i="1"/>
  <c r="R21" i="1" s="1"/>
  <c r="T21" i="1" s="1"/>
  <c r="U21" i="1" s="1"/>
  <c r="Q22" i="1"/>
  <c r="R22" i="1" s="1"/>
  <c r="T22" i="1" s="1"/>
  <c r="U22" i="1" s="1"/>
  <c r="Q23" i="1"/>
  <c r="S23" i="1" s="1"/>
  <c r="Q25" i="1"/>
  <c r="R25" i="1" s="1"/>
  <c r="T25" i="1" s="1"/>
  <c r="U25" i="1" s="1"/>
  <c r="Q26" i="1"/>
  <c r="R26" i="1" s="1"/>
  <c r="T26" i="1" s="1"/>
  <c r="U26" i="1" s="1"/>
  <c r="Q27" i="1"/>
  <c r="R27" i="1" s="1"/>
  <c r="T27" i="1" s="1"/>
  <c r="U27" i="1" s="1"/>
  <c r="Q28" i="1"/>
  <c r="S28" i="1" s="1"/>
  <c r="Q29" i="1"/>
  <c r="R29" i="1" s="1"/>
  <c r="T29" i="1" s="1"/>
  <c r="U29" i="1" s="1"/>
  <c r="Q30" i="1"/>
  <c r="R30" i="1" s="1"/>
  <c r="T30" i="1" s="1"/>
  <c r="U30" i="1" s="1"/>
  <c r="Q31" i="1"/>
  <c r="R31" i="1" s="1"/>
  <c r="T31" i="1" s="1"/>
  <c r="U31" i="1" s="1"/>
  <c r="Q32" i="1"/>
  <c r="S32" i="1" s="1"/>
  <c r="Q33" i="1"/>
  <c r="R33" i="1" s="1"/>
  <c r="T33" i="1" s="1"/>
  <c r="U33" i="1" s="1"/>
  <c r="Q34" i="1"/>
  <c r="R34" i="1" s="1"/>
  <c r="T34" i="1" s="1"/>
  <c r="U34" i="1" s="1"/>
  <c r="Q35" i="1"/>
  <c r="R35" i="1" s="1"/>
  <c r="T35" i="1" s="1"/>
  <c r="U35" i="1" s="1"/>
  <c r="Q36" i="1"/>
  <c r="S36" i="1" s="1"/>
  <c r="Q37" i="1"/>
  <c r="R37" i="1" s="1"/>
  <c r="T37" i="1" s="1"/>
  <c r="U37" i="1" s="1"/>
  <c r="Q38" i="1"/>
  <c r="R38" i="1" s="1"/>
  <c r="T38" i="1" s="1"/>
  <c r="U38" i="1" s="1"/>
  <c r="Q40" i="1"/>
  <c r="R40" i="1" s="1"/>
  <c r="T40" i="1" s="1"/>
  <c r="U40" i="1" s="1"/>
  <c r="Q41" i="1"/>
  <c r="S41" i="1" s="1"/>
  <c r="Q42" i="1"/>
  <c r="R42" i="1" s="1"/>
  <c r="T42" i="1" s="1"/>
  <c r="U42" i="1" s="1"/>
  <c r="Q43" i="1"/>
  <c r="R43" i="1" s="1"/>
  <c r="T43" i="1" s="1"/>
  <c r="U43" i="1" s="1"/>
  <c r="Q44" i="1"/>
  <c r="R44" i="1" s="1"/>
  <c r="T44" i="1" s="1"/>
  <c r="U44" i="1" s="1"/>
  <c r="Q45" i="1"/>
  <c r="S45" i="1" s="1"/>
  <c r="R45" i="1"/>
  <c r="T45" i="1" s="1"/>
  <c r="U45" i="1" s="1"/>
  <c r="Q46" i="1"/>
  <c r="R46" i="1" s="1"/>
  <c r="T46" i="1" s="1"/>
  <c r="U46" i="1" s="1"/>
  <c r="Q47" i="1"/>
  <c r="R47" i="1" s="1"/>
  <c r="T47" i="1" s="1"/>
  <c r="U47" i="1" s="1"/>
  <c r="Q48" i="1"/>
  <c r="S48" i="1" s="1"/>
  <c r="R48" i="1"/>
  <c r="T48" i="1" s="1"/>
  <c r="U48" i="1" s="1"/>
  <c r="Q49" i="1"/>
  <c r="S49" i="1" s="1"/>
  <c r="Q50" i="1"/>
  <c r="R50" i="1" s="1"/>
  <c r="T50" i="1" s="1"/>
  <c r="U50" i="1" s="1"/>
  <c r="Q51" i="1"/>
  <c r="R51" i="1" s="1"/>
  <c r="T51" i="1" s="1"/>
  <c r="U51" i="1" s="1"/>
  <c r="Q52" i="1"/>
  <c r="R52" i="1" s="1"/>
  <c r="T52" i="1" s="1"/>
  <c r="U52" i="1" s="1"/>
  <c r="Q53" i="1"/>
  <c r="S53" i="1" s="1"/>
  <c r="Q55" i="1"/>
  <c r="R55" i="1" s="1"/>
  <c r="T55" i="1" s="1"/>
  <c r="U55" i="1" s="1"/>
  <c r="Q56" i="1"/>
  <c r="R56" i="1" s="1"/>
  <c r="T56" i="1" s="1"/>
  <c r="U56" i="1" s="1"/>
  <c r="Q57" i="1"/>
  <c r="R57" i="1" s="1"/>
  <c r="T57" i="1" s="1"/>
  <c r="U57" i="1" s="1"/>
  <c r="Q58" i="1"/>
  <c r="S58" i="1" s="1"/>
  <c r="Q59" i="1"/>
  <c r="R59" i="1" s="1"/>
  <c r="T59" i="1" s="1"/>
  <c r="U59" i="1" s="1"/>
  <c r="Q60" i="1"/>
  <c r="R60" i="1" s="1"/>
  <c r="T60" i="1" s="1"/>
  <c r="U60" i="1" s="1"/>
  <c r="Q61" i="1"/>
  <c r="R61" i="1" s="1"/>
  <c r="T61" i="1" s="1"/>
  <c r="U61" i="1" s="1"/>
  <c r="Q62" i="1"/>
  <c r="S62" i="1" s="1"/>
  <c r="Q63" i="1"/>
  <c r="R63" i="1" s="1"/>
  <c r="T63" i="1" s="1"/>
  <c r="U63" i="1" s="1"/>
  <c r="Q64" i="1"/>
  <c r="R64" i="1" s="1"/>
  <c r="T64" i="1" s="1"/>
  <c r="U64" i="1" s="1"/>
  <c r="Q65" i="1"/>
  <c r="R65" i="1" s="1"/>
  <c r="T65" i="1" s="1"/>
  <c r="U65" i="1" s="1"/>
  <c r="Q66" i="1"/>
  <c r="S66" i="1" s="1"/>
  <c r="Q67" i="1"/>
  <c r="R67" i="1" s="1"/>
  <c r="T67" i="1" s="1"/>
  <c r="U67" i="1" s="1"/>
  <c r="Q68" i="1"/>
  <c r="R68" i="1" s="1"/>
  <c r="T68" i="1" s="1"/>
  <c r="U68" i="1" s="1"/>
  <c r="Q70" i="1"/>
  <c r="R70" i="1" s="1"/>
  <c r="T70" i="1" s="1"/>
  <c r="U70" i="1" s="1"/>
  <c r="L26" i="4"/>
  <c r="L11" i="1"/>
  <c r="M11" i="1"/>
  <c r="L12" i="1"/>
  <c r="M12" i="1"/>
  <c r="L13" i="1"/>
  <c r="M13" i="1"/>
  <c r="L14" i="1"/>
  <c r="M14" i="1"/>
  <c r="L15" i="1"/>
  <c r="M15" i="1"/>
  <c r="L16" i="1"/>
  <c r="M16" i="1"/>
  <c r="L17" i="1"/>
  <c r="M17" i="1"/>
  <c r="L18" i="1"/>
  <c r="M18" i="1"/>
  <c r="L19" i="1"/>
  <c r="M19" i="1"/>
  <c r="L20" i="1"/>
  <c r="M20" i="1"/>
  <c r="L21" i="1"/>
  <c r="M21" i="1"/>
  <c r="L22" i="1"/>
  <c r="M22" i="1"/>
  <c r="L23" i="1"/>
  <c r="M23"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70" i="1"/>
  <c r="M70" i="1"/>
  <c r="J11" i="1"/>
  <c r="J12" i="1"/>
  <c r="J13" i="1"/>
  <c r="J14" i="1"/>
  <c r="J15" i="1"/>
  <c r="J16" i="1"/>
  <c r="J17" i="1"/>
  <c r="J18" i="1"/>
  <c r="J19" i="1"/>
  <c r="J20" i="1"/>
  <c r="J21" i="1"/>
  <c r="J22" i="1"/>
  <c r="J23" i="1"/>
  <c r="J25" i="1"/>
  <c r="J26" i="1"/>
  <c r="J27" i="1"/>
  <c r="J28" i="1"/>
  <c r="J29" i="1"/>
  <c r="J30" i="1"/>
  <c r="J31" i="1"/>
  <c r="J32" i="1"/>
  <c r="J33" i="1"/>
  <c r="J34" i="1"/>
  <c r="J35" i="1"/>
  <c r="J36" i="1"/>
  <c r="J37" i="1"/>
  <c r="J38" i="1"/>
  <c r="J40" i="1"/>
  <c r="J41" i="1"/>
  <c r="J42" i="1"/>
  <c r="J43" i="1"/>
  <c r="J44" i="1"/>
  <c r="J45" i="1"/>
  <c r="J46" i="1"/>
  <c r="J47" i="1"/>
  <c r="J48" i="1"/>
  <c r="J49" i="1"/>
  <c r="J50" i="1"/>
  <c r="J51" i="1"/>
  <c r="J52" i="1"/>
  <c r="J53" i="1"/>
  <c r="J55" i="1"/>
  <c r="J56" i="1"/>
  <c r="J57" i="1"/>
  <c r="J58" i="1"/>
  <c r="J59" i="1"/>
  <c r="J60" i="1"/>
  <c r="J61" i="1"/>
  <c r="J62" i="1"/>
  <c r="J63" i="1"/>
  <c r="J64" i="1"/>
  <c r="J65" i="1"/>
  <c r="J66" i="1"/>
  <c r="J67" i="1"/>
  <c r="J68" i="1"/>
  <c r="J70" i="1"/>
  <c r="G11" i="1"/>
  <c r="G12" i="1"/>
  <c r="G13" i="1"/>
  <c r="G14" i="1"/>
  <c r="G15" i="1"/>
  <c r="G16" i="1"/>
  <c r="G17" i="1"/>
  <c r="G18" i="1"/>
  <c r="G19" i="1"/>
  <c r="G20" i="1"/>
  <c r="G21" i="1"/>
  <c r="G22" i="1"/>
  <c r="G23" i="1"/>
  <c r="G25" i="1"/>
  <c r="G26" i="1"/>
  <c r="G27" i="1"/>
  <c r="G28" i="1"/>
  <c r="G29" i="1"/>
  <c r="G30" i="1"/>
  <c r="G31" i="1"/>
  <c r="G32" i="1"/>
  <c r="G33" i="1"/>
  <c r="G34" i="1"/>
  <c r="G35" i="1"/>
  <c r="G36" i="1"/>
  <c r="G37" i="1"/>
  <c r="G38" i="1"/>
  <c r="G40" i="1"/>
  <c r="G41" i="1"/>
  <c r="G42" i="1"/>
  <c r="G43" i="1"/>
  <c r="G44" i="1"/>
  <c r="G45" i="1"/>
  <c r="G46" i="1"/>
  <c r="G47" i="1"/>
  <c r="G48" i="1"/>
  <c r="G49" i="1"/>
  <c r="G50" i="1"/>
  <c r="G51" i="1"/>
  <c r="G52" i="1"/>
  <c r="G53" i="1"/>
  <c r="G55" i="1"/>
  <c r="G56" i="1"/>
  <c r="G57" i="1"/>
  <c r="G58" i="1"/>
  <c r="G59" i="1"/>
  <c r="G60" i="1"/>
  <c r="G61" i="1"/>
  <c r="G62" i="1"/>
  <c r="G63" i="1"/>
  <c r="G64" i="1"/>
  <c r="G65" i="1"/>
  <c r="G66" i="1"/>
  <c r="G67" i="1"/>
  <c r="G68" i="1"/>
  <c r="G70" i="1"/>
  <c r="R37" i="6" l="1"/>
  <c r="T37" i="6" s="1"/>
  <c r="U37" i="6" s="1"/>
  <c r="R50" i="6"/>
  <c r="T50" i="6" s="1"/>
  <c r="U50" i="6" s="1"/>
  <c r="S48" i="6"/>
  <c r="S30" i="6"/>
  <c r="R11" i="6"/>
  <c r="T11" i="6" s="1"/>
  <c r="U11" i="6" s="1"/>
  <c r="S61" i="6"/>
  <c r="R32" i="6"/>
  <c r="T32" i="6" s="1"/>
  <c r="U32" i="6" s="1"/>
  <c r="R58" i="6"/>
  <c r="T58" i="6" s="1"/>
  <c r="U58" i="6" s="1"/>
  <c r="S53" i="6"/>
  <c r="S47" i="6"/>
  <c r="R45" i="6"/>
  <c r="T45" i="6" s="1"/>
  <c r="U45" i="6" s="1"/>
  <c r="S34" i="6"/>
  <c r="R19" i="6"/>
  <c r="T19" i="6" s="1"/>
  <c r="U19" i="6" s="1"/>
  <c r="S13" i="6"/>
  <c r="R36" i="6"/>
  <c r="T36" i="6" s="1"/>
  <c r="U36" i="6" s="1"/>
  <c r="R28" i="6"/>
  <c r="T28" i="6" s="1"/>
  <c r="U28" i="6" s="1"/>
  <c r="S21" i="6"/>
  <c r="R15" i="6"/>
  <c r="T15" i="6" s="1"/>
  <c r="U15" i="6" s="1"/>
  <c r="S26" i="6"/>
  <c r="S17" i="6"/>
  <c r="R62" i="6"/>
  <c r="T62" i="6" s="1"/>
  <c r="U62" i="6" s="1"/>
  <c r="R54" i="6"/>
  <c r="T54" i="6" s="1"/>
  <c r="U54" i="6" s="1"/>
  <c r="R49" i="6"/>
  <c r="T49" i="6" s="1"/>
  <c r="U49" i="6" s="1"/>
  <c r="S44" i="6"/>
  <c r="S43" i="6"/>
  <c r="R41" i="6"/>
  <c r="T41" i="6" s="1"/>
  <c r="U41" i="6" s="1"/>
  <c r="S35" i="6"/>
  <c r="S31" i="6"/>
  <c r="S27" i="6"/>
  <c r="S22" i="6"/>
  <c r="S18" i="6"/>
  <c r="S14" i="6"/>
  <c r="S65" i="6"/>
  <c r="S60" i="6"/>
  <c r="S56" i="6"/>
  <c r="S52" i="6"/>
  <c r="S63" i="6"/>
  <c r="S59" i="6"/>
  <c r="S55" i="6"/>
  <c r="S51" i="6"/>
  <c r="S46" i="6"/>
  <c r="S42" i="6"/>
  <c r="S38" i="6"/>
  <c r="S33" i="6"/>
  <c r="S29" i="6"/>
  <c r="S25" i="6"/>
  <c r="S20" i="6"/>
  <c r="S16" i="6"/>
  <c r="S12" i="6"/>
  <c r="R54" i="1"/>
  <c r="T54" i="1" s="1"/>
  <c r="U54" i="1" s="1"/>
  <c r="S14" i="1"/>
  <c r="R11" i="1"/>
  <c r="T11" i="1" s="1"/>
  <c r="U11" i="1" s="1"/>
  <c r="R39" i="1"/>
  <c r="T39" i="1" s="1"/>
  <c r="U39" i="1" s="1"/>
  <c r="S31" i="1"/>
  <c r="R28" i="1"/>
  <c r="T28" i="1" s="1"/>
  <c r="U28" i="1" s="1"/>
  <c r="S35" i="1"/>
  <c r="S18" i="1"/>
  <c r="R62" i="1"/>
  <c r="T62" i="1" s="1"/>
  <c r="U62" i="1" s="1"/>
  <c r="R53" i="1"/>
  <c r="T53" i="1" s="1"/>
  <c r="U53" i="1" s="1"/>
  <c r="S64" i="1"/>
  <c r="S56" i="1"/>
  <c r="R49" i="1"/>
  <c r="T49" i="1" s="1"/>
  <c r="U49" i="1" s="1"/>
  <c r="S40" i="1"/>
  <c r="R32" i="1"/>
  <c r="T32" i="1" s="1"/>
  <c r="U32" i="1" s="1"/>
  <c r="S22" i="1"/>
  <c r="R15" i="1"/>
  <c r="T15" i="1" s="1"/>
  <c r="U15" i="1" s="1"/>
  <c r="R66" i="1"/>
  <c r="T66" i="1" s="1"/>
  <c r="U66" i="1" s="1"/>
  <c r="R58" i="1"/>
  <c r="T58" i="1" s="1"/>
  <c r="U58" i="1" s="1"/>
  <c r="S44" i="1"/>
  <c r="R36" i="1"/>
  <c r="T36" i="1" s="1"/>
  <c r="U36" i="1" s="1"/>
  <c r="S27" i="1"/>
  <c r="R19" i="1"/>
  <c r="T19" i="1" s="1"/>
  <c r="U19" i="1" s="1"/>
  <c r="S68" i="1"/>
  <c r="S60" i="1"/>
  <c r="R41" i="1"/>
  <c r="T41" i="1" s="1"/>
  <c r="U41" i="1" s="1"/>
  <c r="R23" i="1"/>
  <c r="T23" i="1" s="1"/>
  <c r="U23" i="1" s="1"/>
  <c r="S70" i="1"/>
  <c r="S65" i="1"/>
  <c r="S61" i="1"/>
  <c r="S57" i="1"/>
  <c r="S52" i="1"/>
  <c r="S51" i="1"/>
  <c r="S47" i="1"/>
  <c r="S43" i="1"/>
  <c r="S38" i="1"/>
  <c r="S34" i="1"/>
  <c r="S30" i="1"/>
  <c r="S26" i="1"/>
  <c r="S21" i="1"/>
  <c r="S17" i="1"/>
  <c r="S13" i="1"/>
  <c r="S67" i="1"/>
  <c r="S63" i="1"/>
  <c r="S59" i="1"/>
  <c r="S55" i="1"/>
  <c r="S50" i="1"/>
  <c r="S46" i="1"/>
  <c r="S42" i="1"/>
  <c r="S37" i="1"/>
  <c r="S33" i="1"/>
  <c r="S29" i="1"/>
  <c r="S25" i="1"/>
  <c r="S20" i="1"/>
  <c r="S16" i="1"/>
  <c r="S12" i="1"/>
  <c r="M63" i="4" l="1"/>
  <c r="W81" i="4"/>
  <c r="M81" i="4"/>
  <c r="L81" i="4"/>
  <c r="J81" i="4"/>
  <c r="G81" i="4"/>
  <c r="J63" i="4"/>
  <c r="G63" i="4"/>
  <c r="L63" i="4"/>
  <c r="W63" i="4"/>
  <c r="W45" i="4"/>
  <c r="L45" i="4"/>
  <c r="M45" i="4"/>
  <c r="J45" i="4"/>
  <c r="J44" i="4"/>
  <c r="G45" i="4"/>
  <c r="Q81" i="4"/>
  <c r="S81" i="4" s="1"/>
  <c r="Q63" i="4"/>
  <c r="S63" i="4" s="1"/>
  <c r="Q45" i="4"/>
  <c r="S45" i="4" s="1"/>
  <c r="W26" i="4"/>
  <c r="M26" i="4"/>
  <c r="J26" i="4"/>
  <c r="G26" i="4"/>
  <c r="Q26" i="4"/>
  <c r="S26" i="4" s="1"/>
  <c r="R63" i="4" l="1"/>
  <c r="T63" i="4" s="1"/>
  <c r="U63" i="4" s="1"/>
  <c r="R26" i="4"/>
  <c r="T26" i="4" s="1"/>
  <c r="U26" i="4" s="1"/>
  <c r="R81" i="4"/>
  <c r="T81" i="4" s="1"/>
  <c r="U81" i="4" s="1"/>
  <c r="R45" i="4"/>
  <c r="T45" i="4" s="1"/>
  <c r="U45" i="4" s="1"/>
  <c r="AB11" i="4"/>
  <c r="AB12" i="4"/>
  <c r="AB13" i="4"/>
  <c r="AB14" i="4"/>
  <c r="AB15" i="4"/>
  <c r="AB16" i="4"/>
  <c r="AB17" i="4"/>
  <c r="AB18" i="4"/>
  <c r="AB19" i="4"/>
  <c r="AB20" i="4"/>
  <c r="AB21" i="4"/>
  <c r="AB22" i="4"/>
  <c r="AB23" i="4"/>
  <c r="AB24" i="4"/>
  <c r="AB25" i="4"/>
  <c r="AB27" i="4"/>
  <c r="AB28" i="4"/>
  <c r="AB29" i="4"/>
  <c r="AB30" i="4"/>
  <c r="AB31" i="4"/>
  <c r="AB32" i="4"/>
  <c r="AB33" i="4"/>
  <c r="AB34" i="4"/>
  <c r="AB35" i="4"/>
  <c r="AB36" i="4"/>
  <c r="AB37" i="4"/>
  <c r="AB38" i="4"/>
  <c r="AB39" i="4"/>
  <c r="AB40" i="4"/>
  <c r="AB41" i="4"/>
  <c r="AB42" i="4"/>
  <c r="AB43" i="4"/>
  <c r="AB44" i="4"/>
  <c r="AB46" i="4"/>
  <c r="AB47" i="4"/>
  <c r="AB48" i="4"/>
  <c r="AB49" i="4"/>
  <c r="AB50" i="4"/>
  <c r="AB51" i="4"/>
  <c r="AB52" i="4"/>
  <c r="AB53" i="4"/>
  <c r="AB54" i="4"/>
  <c r="AB55" i="4"/>
  <c r="AB56" i="4"/>
  <c r="AB57" i="4"/>
  <c r="AB58" i="4"/>
  <c r="AB59" i="4"/>
  <c r="AB60" i="4"/>
  <c r="AB61" i="4"/>
  <c r="AB62" i="4"/>
  <c r="AB64" i="4"/>
  <c r="AB65" i="4"/>
  <c r="AB66" i="4"/>
  <c r="AB67" i="4"/>
  <c r="AB68" i="4"/>
  <c r="AB69" i="4"/>
  <c r="AB70" i="4"/>
  <c r="AB71" i="4"/>
  <c r="AB72" i="4"/>
  <c r="AB73" i="4"/>
  <c r="AB74" i="4"/>
  <c r="AB75" i="4"/>
  <c r="AB76" i="4"/>
  <c r="AB77" i="4"/>
  <c r="AB78" i="4"/>
  <c r="AB79" i="4"/>
  <c r="AB80" i="4"/>
  <c r="AB82" i="4"/>
  <c r="AB83" i="4"/>
  <c r="W11" i="4"/>
  <c r="W12" i="4"/>
  <c r="W13" i="4"/>
  <c r="W14" i="4"/>
  <c r="W15" i="4"/>
  <c r="W16" i="4"/>
  <c r="W17" i="4"/>
  <c r="W18" i="4"/>
  <c r="W19" i="4"/>
  <c r="W20" i="4"/>
  <c r="W21" i="4"/>
  <c r="W22" i="4"/>
  <c r="W23" i="4"/>
  <c r="W24" i="4"/>
  <c r="W25" i="4"/>
  <c r="W27" i="4"/>
  <c r="W28" i="4"/>
  <c r="W29" i="4"/>
  <c r="W30" i="4"/>
  <c r="W31" i="4"/>
  <c r="W32" i="4"/>
  <c r="W33" i="4"/>
  <c r="W34" i="4"/>
  <c r="W35" i="4"/>
  <c r="W36" i="4"/>
  <c r="W37" i="4"/>
  <c r="W38" i="4"/>
  <c r="W39" i="4"/>
  <c r="W40" i="4"/>
  <c r="W41" i="4"/>
  <c r="W42" i="4"/>
  <c r="W43" i="4"/>
  <c r="W44" i="4"/>
  <c r="W46" i="4"/>
  <c r="W47" i="4"/>
  <c r="W48" i="4"/>
  <c r="W49" i="4"/>
  <c r="W50" i="4"/>
  <c r="W51" i="4"/>
  <c r="W52" i="4"/>
  <c r="W53" i="4"/>
  <c r="W54" i="4"/>
  <c r="W55" i="4"/>
  <c r="W56" i="4"/>
  <c r="W57" i="4"/>
  <c r="W58" i="4"/>
  <c r="W59" i="4"/>
  <c r="W60" i="4"/>
  <c r="W61" i="4"/>
  <c r="W62" i="4"/>
  <c r="W64" i="4"/>
  <c r="W65" i="4"/>
  <c r="W66" i="4"/>
  <c r="W67" i="4"/>
  <c r="W68" i="4"/>
  <c r="W69" i="4"/>
  <c r="W70" i="4"/>
  <c r="W71" i="4"/>
  <c r="W72" i="4"/>
  <c r="W73" i="4"/>
  <c r="W74" i="4"/>
  <c r="W75" i="4"/>
  <c r="W76" i="4"/>
  <c r="W77" i="4"/>
  <c r="W78" i="4"/>
  <c r="W79" i="4"/>
  <c r="W80" i="4"/>
  <c r="W82" i="4"/>
  <c r="W83" i="4"/>
  <c r="Q11" i="4"/>
  <c r="R11" i="4" s="1"/>
  <c r="T11" i="4" s="1"/>
  <c r="U11" i="4" s="1"/>
  <c r="Q12" i="4"/>
  <c r="R12" i="4" s="1"/>
  <c r="T12" i="4" s="1"/>
  <c r="U12" i="4" s="1"/>
  <c r="Q13" i="4"/>
  <c r="S13" i="4" s="1"/>
  <c r="Q14" i="4"/>
  <c r="Q15" i="4"/>
  <c r="R15" i="4" s="1"/>
  <c r="T15" i="4" s="1"/>
  <c r="U15" i="4" s="1"/>
  <c r="Q16" i="4"/>
  <c r="R16" i="4" s="1"/>
  <c r="T16" i="4" s="1"/>
  <c r="U16" i="4" s="1"/>
  <c r="Q17" i="4"/>
  <c r="S17" i="4" s="1"/>
  <c r="Q18" i="4"/>
  <c r="Q19" i="4"/>
  <c r="R19" i="4" s="1"/>
  <c r="T19" i="4" s="1"/>
  <c r="U19" i="4" s="1"/>
  <c r="Q20" i="4"/>
  <c r="R20" i="4" s="1"/>
  <c r="T20" i="4" s="1"/>
  <c r="U20" i="4" s="1"/>
  <c r="Q21" i="4"/>
  <c r="S21" i="4" s="1"/>
  <c r="Q22" i="4"/>
  <c r="Q23" i="4"/>
  <c r="R23" i="4" s="1"/>
  <c r="T23" i="4" s="1"/>
  <c r="U23" i="4" s="1"/>
  <c r="Q24" i="4"/>
  <c r="R24" i="4" s="1"/>
  <c r="T24" i="4" s="1"/>
  <c r="U24" i="4" s="1"/>
  <c r="Q25" i="4"/>
  <c r="S25" i="4" s="1"/>
  <c r="Q27" i="4"/>
  <c r="R27" i="4" s="1"/>
  <c r="T27" i="4" s="1"/>
  <c r="U27" i="4" s="1"/>
  <c r="Q28" i="4"/>
  <c r="R28" i="4" s="1"/>
  <c r="T28" i="4" s="1"/>
  <c r="U28" i="4" s="1"/>
  <c r="Q29" i="4"/>
  <c r="S29" i="4" s="1"/>
  <c r="Q30" i="4"/>
  <c r="Q31" i="4"/>
  <c r="R31" i="4" s="1"/>
  <c r="T31" i="4" s="1"/>
  <c r="U31" i="4" s="1"/>
  <c r="Q32" i="4"/>
  <c r="R32" i="4" s="1"/>
  <c r="T32" i="4" s="1"/>
  <c r="U32" i="4" s="1"/>
  <c r="Q33" i="4"/>
  <c r="S33" i="4" s="1"/>
  <c r="Q34" i="4"/>
  <c r="Q35" i="4"/>
  <c r="R35" i="4" s="1"/>
  <c r="T35" i="4" s="1"/>
  <c r="U35" i="4" s="1"/>
  <c r="Q36" i="4"/>
  <c r="S36" i="4" s="1"/>
  <c r="Q37" i="4"/>
  <c r="S37" i="4" s="1"/>
  <c r="Q38" i="4"/>
  <c r="Q39" i="4"/>
  <c r="R39" i="4" s="1"/>
  <c r="T39" i="4" s="1"/>
  <c r="U39" i="4" s="1"/>
  <c r="Q40" i="4"/>
  <c r="S40" i="4" s="1"/>
  <c r="Q41" i="4"/>
  <c r="S41" i="4" s="1"/>
  <c r="Q42" i="4"/>
  <c r="Q43" i="4"/>
  <c r="R43" i="4" s="1"/>
  <c r="T43" i="4" s="1"/>
  <c r="U43" i="4" s="1"/>
  <c r="Q44" i="4"/>
  <c r="R44" i="4" s="1"/>
  <c r="T44" i="4" s="1"/>
  <c r="U44" i="4" s="1"/>
  <c r="Q46" i="4"/>
  <c r="S46" i="4" s="1"/>
  <c r="Q47" i="4"/>
  <c r="Q48" i="4"/>
  <c r="R48" i="4" s="1"/>
  <c r="T48" i="4" s="1"/>
  <c r="U48" i="4" s="1"/>
  <c r="Q49" i="4"/>
  <c r="R49" i="4" s="1"/>
  <c r="T49" i="4" s="1"/>
  <c r="U49" i="4" s="1"/>
  <c r="Q50" i="4"/>
  <c r="S50" i="4" s="1"/>
  <c r="Q51" i="4"/>
  <c r="Q52" i="4"/>
  <c r="R52" i="4" s="1"/>
  <c r="T52" i="4" s="1"/>
  <c r="U52" i="4" s="1"/>
  <c r="Q53" i="4"/>
  <c r="S53" i="4" s="1"/>
  <c r="Q54" i="4"/>
  <c r="S54" i="4" s="1"/>
  <c r="Q55" i="4"/>
  <c r="Q56" i="4"/>
  <c r="R56" i="4" s="1"/>
  <c r="T56" i="4" s="1"/>
  <c r="U56" i="4" s="1"/>
  <c r="Q57" i="4"/>
  <c r="R57" i="4" s="1"/>
  <c r="T57" i="4" s="1"/>
  <c r="U57" i="4" s="1"/>
  <c r="Q58" i="4"/>
  <c r="S58" i="4" s="1"/>
  <c r="Q59" i="4"/>
  <c r="Q60" i="4"/>
  <c r="R60" i="4" s="1"/>
  <c r="T60" i="4" s="1"/>
  <c r="U60" i="4" s="1"/>
  <c r="Q61" i="4"/>
  <c r="R61" i="4" s="1"/>
  <c r="T61" i="4" s="1"/>
  <c r="U61" i="4" s="1"/>
  <c r="Q62" i="4"/>
  <c r="S62" i="4" s="1"/>
  <c r="Q64" i="4"/>
  <c r="Q65" i="4"/>
  <c r="R65" i="4" s="1"/>
  <c r="T65" i="4" s="1"/>
  <c r="U65" i="4" s="1"/>
  <c r="Q66" i="4"/>
  <c r="R66" i="4" s="1"/>
  <c r="T66" i="4" s="1"/>
  <c r="U66" i="4" s="1"/>
  <c r="Q67" i="4"/>
  <c r="S67" i="4" s="1"/>
  <c r="Q68" i="4"/>
  <c r="Q69" i="4"/>
  <c r="R69" i="4" s="1"/>
  <c r="T69" i="4" s="1"/>
  <c r="U69" i="4" s="1"/>
  <c r="Q70" i="4"/>
  <c r="S70" i="4" s="1"/>
  <c r="Q71" i="4"/>
  <c r="S71" i="4" s="1"/>
  <c r="Q72" i="4"/>
  <c r="Q73" i="4"/>
  <c r="R73" i="4" s="1"/>
  <c r="T73" i="4" s="1"/>
  <c r="U73" i="4" s="1"/>
  <c r="Q74" i="4"/>
  <c r="R74" i="4" s="1"/>
  <c r="T74" i="4" s="1"/>
  <c r="U74" i="4" s="1"/>
  <c r="Q75" i="4"/>
  <c r="S75" i="4" s="1"/>
  <c r="Q76" i="4"/>
  <c r="Q77" i="4"/>
  <c r="R77" i="4" s="1"/>
  <c r="T77" i="4" s="1"/>
  <c r="U77" i="4" s="1"/>
  <c r="Q78" i="4"/>
  <c r="S78" i="4" s="1"/>
  <c r="Q79" i="4"/>
  <c r="S79" i="4" s="1"/>
  <c r="Q80" i="4"/>
  <c r="Q82" i="4"/>
  <c r="R82" i="4" s="1"/>
  <c r="T82" i="4" s="1"/>
  <c r="U82" i="4" s="1"/>
  <c r="Q83" i="4"/>
  <c r="S83" i="4" s="1"/>
  <c r="L11" i="4"/>
  <c r="M11" i="4"/>
  <c r="L12" i="4"/>
  <c r="M12" i="4"/>
  <c r="L13" i="4"/>
  <c r="M13" i="4"/>
  <c r="L14" i="4"/>
  <c r="M14" i="4"/>
  <c r="L15" i="4"/>
  <c r="M15" i="4"/>
  <c r="L16" i="4"/>
  <c r="M16" i="4"/>
  <c r="L17" i="4"/>
  <c r="M17" i="4"/>
  <c r="L18" i="4"/>
  <c r="M18" i="4"/>
  <c r="L19" i="4"/>
  <c r="M19" i="4"/>
  <c r="L20" i="4"/>
  <c r="M20" i="4"/>
  <c r="L21" i="4"/>
  <c r="M21" i="4"/>
  <c r="L22" i="4"/>
  <c r="M22" i="4"/>
  <c r="L23" i="4"/>
  <c r="M23" i="4"/>
  <c r="L24" i="4"/>
  <c r="M24" i="4"/>
  <c r="L25" i="4"/>
  <c r="M25" i="4"/>
  <c r="L27" i="4"/>
  <c r="M27" i="4"/>
  <c r="L28" i="4"/>
  <c r="M28" i="4"/>
  <c r="L29" i="4"/>
  <c r="M29" i="4"/>
  <c r="L30" i="4"/>
  <c r="M30" i="4"/>
  <c r="L31" i="4"/>
  <c r="M31" i="4"/>
  <c r="L32" i="4"/>
  <c r="M32" i="4"/>
  <c r="L33" i="4"/>
  <c r="M33" i="4"/>
  <c r="L34" i="4"/>
  <c r="M34" i="4"/>
  <c r="L35" i="4"/>
  <c r="M35" i="4"/>
  <c r="L36" i="4"/>
  <c r="M36" i="4"/>
  <c r="L37" i="4"/>
  <c r="M37" i="4"/>
  <c r="L38" i="4"/>
  <c r="M38" i="4"/>
  <c r="L39" i="4"/>
  <c r="M39" i="4"/>
  <c r="L40" i="4"/>
  <c r="M40" i="4"/>
  <c r="L41" i="4"/>
  <c r="M41" i="4"/>
  <c r="L42" i="4"/>
  <c r="M42" i="4"/>
  <c r="L43" i="4"/>
  <c r="M43" i="4"/>
  <c r="L44" i="4"/>
  <c r="M44" i="4"/>
  <c r="L46" i="4"/>
  <c r="M46" i="4"/>
  <c r="L47" i="4"/>
  <c r="M47" i="4"/>
  <c r="L48" i="4"/>
  <c r="M48" i="4"/>
  <c r="L49" i="4"/>
  <c r="M49" i="4"/>
  <c r="L50" i="4"/>
  <c r="M50" i="4"/>
  <c r="L51" i="4"/>
  <c r="M51" i="4"/>
  <c r="L52" i="4"/>
  <c r="M52" i="4"/>
  <c r="L53" i="4"/>
  <c r="M53" i="4"/>
  <c r="L54" i="4"/>
  <c r="M54" i="4"/>
  <c r="L55" i="4"/>
  <c r="M55" i="4"/>
  <c r="L56" i="4"/>
  <c r="M56" i="4"/>
  <c r="L57" i="4"/>
  <c r="M57" i="4"/>
  <c r="L58" i="4"/>
  <c r="M58" i="4"/>
  <c r="L59" i="4"/>
  <c r="M59" i="4"/>
  <c r="L60" i="4"/>
  <c r="M60" i="4"/>
  <c r="L61" i="4"/>
  <c r="M61" i="4"/>
  <c r="L62" i="4"/>
  <c r="M62" i="4"/>
  <c r="L64" i="4"/>
  <c r="M64" i="4"/>
  <c r="L65" i="4"/>
  <c r="M65" i="4"/>
  <c r="L66" i="4"/>
  <c r="M66" i="4"/>
  <c r="L67" i="4"/>
  <c r="M67" i="4"/>
  <c r="L68" i="4"/>
  <c r="M68" i="4"/>
  <c r="L69" i="4"/>
  <c r="M69" i="4"/>
  <c r="L70" i="4"/>
  <c r="M70" i="4"/>
  <c r="L71" i="4"/>
  <c r="M71" i="4"/>
  <c r="L72" i="4"/>
  <c r="M72" i="4"/>
  <c r="L73" i="4"/>
  <c r="M73" i="4"/>
  <c r="L74" i="4"/>
  <c r="M74" i="4"/>
  <c r="L75" i="4"/>
  <c r="M75" i="4"/>
  <c r="L76" i="4"/>
  <c r="M76" i="4"/>
  <c r="L77" i="4"/>
  <c r="M77" i="4"/>
  <c r="L78" i="4"/>
  <c r="M78" i="4"/>
  <c r="L79" i="4"/>
  <c r="M79" i="4"/>
  <c r="L80" i="4"/>
  <c r="M80" i="4"/>
  <c r="L82" i="4"/>
  <c r="M82" i="4"/>
  <c r="L83" i="4"/>
  <c r="M83" i="4"/>
  <c r="J11" i="4"/>
  <c r="J12" i="4"/>
  <c r="J13" i="4"/>
  <c r="J14" i="4"/>
  <c r="J15" i="4"/>
  <c r="J16" i="4"/>
  <c r="J17" i="4"/>
  <c r="J18" i="4"/>
  <c r="J19" i="4"/>
  <c r="J20" i="4"/>
  <c r="J21" i="4"/>
  <c r="J22" i="4"/>
  <c r="J23" i="4"/>
  <c r="J24" i="4"/>
  <c r="J25" i="4"/>
  <c r="J27" i="4"/>
  <c r="J28" i="4"/>
  <c r="J29" i="4"/>
  <c r="J30" i="4"/>
  <c r="J31" i="4"/>
  <c r="J32" i="4"/>
  <c r="J33" i="4"/>
  <c r="J34" i="4"/>
  <c r="J35" i="4"/>
  <c r="J36" i="4"/>
  <c r="J37" i="4"/>
  <c r="J38" i="4"/>
  <c r="J39" i="4"/>
  <c r="J40" i="4"/>
  <c r="J41" i="4"/>
  <c r="J42" i="4"/>
  <c r="J43" i="4"/>
  <c r="J46" i="4"/>
  <c r="J47" i="4"/>
  <c r="J48" i="4"/>
  <c r="J49" i="4"/>
  <c r="J50" i="4"/>
  <c r="J51" i="4"/>
  <c r="J52" i="4"/>
  <c r="J53" i="4"/>
  <c r="J54" i="4"/>
  <c r="J55" i="4"/>
  <c r="J56" i="4"/>
  <c r="J57" i="4"/>
  <c r="J58" i="4"/>
  <c r="J59" i="4"/>
  <c r="J60" i="4"/>
  <c r="J61" i="4"/>
  <c r="J62" i="4"/>
  <c r="J64" i="4"/>
  <c r="J65" i="4"/>
  <c r="J66" i="4"/>
  <c r="J67" i="4"/>
  <c r="J68" i="4"/>
  <c r="J69" i="4"/>
  <c r="J70" i="4"/>
  <c r="J71" i="4"/>
  <c r="J72" i="4"/>
  <c r="J73" i="4"/>
  <c r="J74" i="4"/>
  <c r="J75" i="4"/>
  <c r="J76" i="4"/>
  <c r="J77" i="4"/>
  <c r="J78" i="4"/>
  <c r="J79" i="4"/>
  <c r="J80" i="4"/>
  <c r="J82" i="4"/>
  <c r="J83" i="4"/>
  <c r="G11" i="4"/>
  <c r="G12" i="4"/>
  <c r="G13" i="4"/>
  <c r="G14" i="4"/>
  <c r="G15" i="4"/>
  <c r="G16" i="4"/>
  <c r="G17" i="4"/>
  <c r="G18" i="4"/>
  <c r="G19" i="4"/>
  <c r="G20" i="4"/>
  <c r="G21" i="4"/>
  <c r="G22" i="4"/>
  <c r="G23" i="4"/>
  <c r="G24" i="4"/>
  <c r="G25" i="4"/>
  <c r="G27" i="4"/>
  <c r="G28" i="4"/>
  <c r="G29" i="4"/>
  <c r="G30" i="4"/>
  <c r="G31" i="4"/>
  <c r="G32" i="4"/>
  <c r="G33" i="4"/>
  <c r="G34" i="4"/>
  <c r="G35" i="4"/>
  <c r="G36" i="4"/>
  <c r="G37" i="4"/>
  <c r="G38" i="4"/>
  <c r="G39" i="4"/>
  <c r="G40" i="4"/>
  <c r="G41" i="4"/>
  <c r="G42" i="4"/>
  <c r="G43" i="4"/>
  <c r="G44" i="4"/>
  <c r="G46" i="4"/>
  <c r="G47" i="4"/>
  <c r="G48" i="4"/>
  <c r="G49" i="4"/>
  <c r="G50" i="4"/>
  <c r="G51" i="4"/>
  <c r="G52" i="4"/>
  <c r="G53" i="4"/>
  <c r="G54" i="4"/>
  <c r="G55" i="4"/>
  <c r="G56" i="4"/>
  <c r="G57" i="4"/>
  <c r="G58" i="4"/>
  <c r="G59" i="4"/>
  <c r="G60" i="4"/>
  <c r="G61" i="4"/>
  <c r="G62" i="4"/>
  <c r="G64" i="4"/>
  <c r="G65" i="4"/>
  <c r="G66" i="4"/>
  <c r="G67" i="4"/>
  <c r="G68" i="4"/>
  <c r="G69" i="4"/>
  <c r="G70" i="4"/>
  <c r="G71" i="4"/>
  <c r="G72" i="4"/>
  <c r="G73" i="4"/>
  <c r="G74" i="4"/>
  <c r="G75" i="4"/>
  <c r="G76" i="4"/>
  <c r="G77" i="4"/>
  <c r="G78" i="4"/>
  <c r="G79" i="4"/>
  <c r="G80" i="4"/>
  <c r="G82" i="4"/>
  <c r="G83" i="4"/>
  <c r="S69" i="4" l="1"/>
  <c r="S49" i="4"/>
  <c r="R29" i="4"/>
  <c r="T29" i="4" s="1"/>
  <c r="U29" i="4" s="1"/>
  <c r="S11" i="4"/>
  <c r="R70" i="4"/>
  <c r="T70" i="4" s="1"/>
  <c r="U70" i="4" s="1"/>
  <c r="S60" i="4"/>
  <c r="R53" i="4"/>
  <c r="T53" i="4" s="1"/>
  <c r="U53" i="4" s="1"/>
  <c r="R50" i="4"/>
  <c r="T50" i="4" s="1"/>
  <c r="U50" i="4" s="1"/>
  <c r="S77" i="4"/>
  <c r="S65" i="4"/>
  <c r="S39" i="4"/>
  <c r="R36" i="4"/>
  <c r="T36" i="4" s="1"/>
  <c r="U36" i="4" s="1"/>
  <c r="S23" i="4"/>
  <c r="S20" i="4"/>
  <c r="R78" i="4"/>
  <c r="T78" i="4" s="1"/>
  <c r="U78" i="4" s="1"/>
  <c r="S43" i="4"/>
  <c r="R40" i="4"/>
  <c r="T40" i="4" s="1"/>
  <c r="U40" i="4" s="1"/>
  <c r="R83" i="4"/>
  <c r="T83" i="4" s="1"/>
  <c r="U83" i="4" s="1"/>
  <c r="R75" i="4"/>
  <c r="T75" i="4" s="1"/>
  <c r="U75" i="4" s="1"/>
  <c r="R67" i="4"/>
  <c r="T67" i="4" s="1"/>
  <c r="U67" i="4" s="1"/>
  <c r="S82" i="4"/>
  <c r="S66" i="4"/>
  <c r="S56" i="4"/>
  <c r="S57" i="4"/>
  <c r="R62" i="4"/>
  <c r="T62" i="4" s="1"/>
  <c r="U62" i="4" s="1"/>
  <c r="R46" i="4"/>
  <c r="T46" i="4" s="1"/>
  <c r="U46" i="4" s="1"/>
  <c r="R33" i="4"/>
  <c r="T33" i="4" s="1"/>
  <c r="U33" i="4" s="1"/>
  <c r="S44" i="4"/>
  <c r="S27" i="4"/>
  <c r="S24" i="4"/>
  <c r="R17" i="4"/>
  <c r="T17" i="4" s="1"/>
  <c r="U17" i="4" s="1"/>
  <c r="S12" i="4"/>
  <c r="S16" i="4"/>
  <c r="R13" i="4"/>
  <c r="T13" i="4" s="1"/>
  <c r="U13" i="4" s="1"/>
  <c r="S73" i="4"/>
  <c r="R71" i="4"/>
  <c r="T71" i="4" s="1"/>
  <c r="U71" i="4" s="1"/>
  <c r="R58" i="4"/>
  <c r="T58" i="4" s="1"/>
  <c r="U58" i="4" s="1"/>
  <c r="R54" i="4"/>
  <c r="T54" i="4" s="1"/>
  <c r="U54" i="4" s="1"/>
  <c r="S35" i="4"/>
  <c r="S31" i="4"/>
  <c r="R25" i="4"/>
  <c r="T25" i="4" s="1"/>
  <c r="U25" i="4" s="1"/>
  <c r="R21" i="4"/>
  <c r="T21" i="4" s="1"/>
  <c r="U21" i="4" s="1"/>
  <c r="S74" i="4"/>
  <c r="S61" i="4"/>
  <c r="S32" i="4"/>
  <c r="S28" i="4"/>
  <c r="R79" i="4"/>
  <c r="T79" i="4" s="1"/>
  <c r="U79" i="4" s="1"/>
  <c r="S52" i="4"/>
  <c r="S48" i="4"/>
  <c r="R41" i="4"/>
  <c r="T41" i="4" s="1"/>
  <c r="U41" i="4" s="1"/>
  <c r="R37" i="4"/>
  <c r="T37" i="4" s="1"/>
  <c r="U37" i="4" s="1"/>
  <c r="S19" i="4"/>
  <c r="S15" i="4"/>
  <c r="R59" i="4"/>
  <c r="T59" i="4" s="1"/>
  <c r="U59" i="4" s="1"/>
  <c r="S59" i="4"/>
  <c r="R42" i="4"/>
  <c r="T42" i="4" s="1"/>
  <c r="U42" i="4" s="1"/>
  <c r="S42" i="4"/>
  <c r="R51" i="4"/>
  <c r="T51" i="4" s="1"/>
  <c r="U51" i="4" s="1"/>
  <c r="S51" i="4"/>
  <c r="R34" i="4"/>
  <c r="T34" i="4" s="1"/>
  <c r="U34" i="4" s="1"/>
  <c r="S34" i="4"/>
  <c r="R18" i="4"/>
  <c r="T18" i="4" s="1"/>
  <c r="U18" i="4" s="1"/>
  <c r="S18" i="4"/>
  <c r="R80" i="4"/>
  <c r="T80" i="4" s="1"/>
  <c r="U80" i="4" s="1"/>
  <c r="S80" i="4"/>
  <c r="R76" i="4"/>
  <c r="T76" i="4" s="1"/>
  <c r="U76" i="4" s="1"/>
  <c r="S76" i="4"/>
  <c r="R72" i="4"/>
  <c r="T72" i="4" s="1"/>
  <c r="U72" i="4" s="1"/>
  <c r="S72" i="4"/>
  <c r="R68" i="4"/>
  <c r="T68" i="4" s="1"/>
  <c r="U68" i="4" s="1"/>
  <c r="S68" i="4"/>
  <c r="R64" i="4"/>
  <c r="T64" i="4" s="1"/>
  <c r="U64" i="4" s="1"/>
  <c r="S64" i="4"/>
  <c r="R55" i="4"/>
  <c r="T55" i="4" s="1"/>
  <c r="U55" i="4" s="1"/>
  <c r="S55" i="4"/>
  <c r="R47" i="4"/>
  <c r="T47" i="4" s="1"/>
  <c r="U47" i="4" s="1"/>
  <c r="S47" i="4"/>
  <c r="R38" i="4"/>
  <c r="T38" i="4" s="1"/>
  <c r="U38" i="4" s="1"/>
  <c r="S38" i="4"/>
  <c r="R30" i="4"/>
  <c r="T30" i="4" s="1"/>
  <c r="U30" i="4" s="1"/>
  <c r="S30" i="4"/>
  <c r="R22" i="4"/>
  <c r="T22" i="4" s="1"/>
  <c r="U22" i="4" s="1"/>
  <c r="S22" i="4"/>
  <c r="R14" i="4"/>
  <c r="T14" i="4" s="1"/>
  <c r="U14" i="4" s="1"/>
  <c r="S14" i="4"/>
  <c r="AB64" i="5" l="1"/>
  <c r="W64" i="5"/>
  <c r="AB53" i="5"/>
  <c r="W53" i="5"/>
  <c r="AB39" i="5"/>
  <c r="W39" i="5"/>
  <c r="Q64" i="5"/>
  <c r="S64" i="5" s="1"/>
  <c r="M64" i="5"/>
  <c r="L64" i="5"/>
  <c r="J64" i="5"/>
  <c r="G64" i="5"/>
  <c r="R53" i="5"/>
  <c r="T53" i="5" s="1"/>
  <c r="U53" i="5" s="1"/>
  <c r="Q53" i="5"/>
  <c r="S53" i="5" s="1"/>
  <c r="M53" i="5"/>
  <c r="L53" i="5"/>
  <c r="J53" i="5"/>
  <c r="G53" i="5"/>
  <c r="Q39" i="5"/>
  <c r="S39" i="5" s="1"/>
  <c r="M39" i="5"/>
  <c r="L39" i="5"/>
  <c r="J39" i="5"/>
  <c r="G39" i="5"/>
  <c r="G40" i="5"/>
  <c r="J40" i="5"/>
  <c r="L40" i="5"/>
  <c r="M40" i="5"/>
  <c r="Q40" i="5"/>
  <c r="R40" i="5" s="1"/>
  <c r="T40" i="5" s="1"/>
  <c r="U40" i="5" s="1"/>
  <c r="S40" i="5"/>
  <c r="W40" i="5"/>
  <c r="AB40" i="5"/>
  <c r="AB22" i="5"/>
  <c r="W22" i="5"/>
  <c r="L22" i="5"/>
  <c r="M22" i="5"/>
  <c r="J22" i="5"/>
  <c r="G22" i="5"/>
  <c r="Q22" i="5"/>
  <c r="S22" i="5" s="1"/>
  <c r="R64" i="5" l="1"/>
  <c r="T64" i="5" s="1"/>
  <c r="U64" i="5" s="1"/>
  <c r="R39" i="5"/>
  <c r="T39" i="5" s="1"/>
  <c r="U39" i="5" s="1"/>
  <c r="R22" i="5"/>
  <c r="T22" i="5" s="1"/>
  <c r="U22" i="5" s="1"/>
  <c r="AB58" i="5" l="1"/>
  <c r="W58" i="5"/>
  <c r="G58" i="5"/>
  <c r="Q58" i="5"/>
  <c r="S58" i="5" s="1"/>
  <c r="M58" i="5"/>
  <c r="L58" i="5"/>
  <c r="J58" i="5"/>
  <c r="AB55" i="5"/>
  <c r="AB56" i="5"/>
  <c r="AB57" i="5"/>
  <c r="AB59" i="5"/>
  <c r="AB60" i="5"/>
  <c r="AB61" i="5"/>
  <c r="AB62" i="5"/>
  <c r="AB63" i="5"/>
  <c r="AB65" i="5"/>
  <c r="W55" i="5"/>
  <c r="W56" i="5"/>
  <c r="W57" i="5"/>
  <c r="W59" i="5"/>
  <c r="W60" i="5"/>
  <c r="W61" i="5"/>
  <c r="W62" i="5"/>
  <c r="W63" i="5"/>
  <c r="W65" i="5"/>
  <c r="Q55" i="5"/>
  <c r="S55" i="5" s="1"/>
  <c r="Q56" i="5"/>
  <c r="R56" i="5" s="1"/>
  <c r="T56" i="5" s="1"/>
  <c r="U56" i="5" s="1"/>
  <c r="Q57" i="5"/>
  <c r="R57" i="5" s="1"/>
  <c r="T57" i="5" s="1"/>
  <c r="U57" i="5" s="1"/>
  <c r="Q59" i="5"/>
  <c r="R59" i="5" s="1"/>
  <c r="T59" i="5" s="1"/>
  <c r="U59" i="5" s="1"/>
  <c r="Q60" i="5"/>
  <c r="S60" i="5" s="1"/>
  <c r="Q61" i="5"/>
  <c r="R61" i="5" s="1"/>
  <c r="T61" i="5" s="1"/>
  <c r="U61" i="5" s="1"/>
  <c r="Q62" i="5"/>
  <c r="R62" i="5" s="1"/>
  <c r="T62" i="5" s="1"/>
  <c r="U62" i="5" s="1"/>
  <c r="Q63" i="5"/>
  <c r="R63" i="5" s="1"/>
  <c r="T63" i="5" s="1"/>
  <c r="U63" i="5" s="1"/>
  <c r="Q65" i="5"/>
  <c r="S65" i="5" s="1"/>
  <c r="L55" i="5"/>
  <c r="L56" i="5"/>
  <c r="L57" i="5"/>
  <c r="L59" i="5"/>
  <c r="L60" i="5"/>
  <c r="L61" i="5"/>
  <c r="L62" i="5"/>
  <c r="L63" i="5"/>
  <c r="L65" i="5"/>
  <c r="J55" i="5"/>
  <c r="J56" i="5"/>
  <c r="J57" i="5"/>
  <c r="J59" i="5"/>
  <c r="J60" i="5"/>
  <c r="J61" i="5"/>
  <c r="J62" i="5"/>
  <c r="J63" i="5"/>
  <c r="J65" i="5"/>
  <c r="G55" i="5"/>
  <c r="G56" i="5"/>
  <c r="G57" i="5"/>
  <c r="G59" i="5"/>
  <c r="G60" i="5"/>
  <c r="G61" i="5"/>
  <c r="G62" i="5"/>
  <c r="G63" i="5"/>
  <c r="G65" i="5"/>
  <c r="AB41" i="5"/>
  <c r="AB42" i="5"/>
  <c r="AB43" i="5"/>
  <c r="AB44" i="5"/>
  <c r="AB45" i="5"/>
  <c r="AB46" i="5"/>
  <c r="AB47" i="5"/>
  <c r="AB48" i="5"/>
  <c r="AB49" i="5"/>
  <c r="AB50" i="5"/>
  <c r="AB51" i="5"/>
  <c r="AB52" i="5"/>
  <c r="AB54" i="5"/>
  <c r="W41" i="5"/>
  <c r="W42" i="5"/>
  <c r="W43" i="5"/>
  <c r="W44" i="5"/>
  <c r="W45" i="5"/>
  <c r="W46" i="5"/>
  <c r="W47" i="5"/>
  <c r="W48" i="5"/>
  <c r="W49" i="5"/>
  <c r="W50" i="5"/>
  <c r="W51" i="5"/>
  <c r="W52" i="5"/>
  <c r="W54" i="5"/>
  <c r="Q41" i="5"/>
  <c r="R41" i="5" s="1"/>
  <c r="T41" i="5" s="1"/>
  <c r="U41" i="5" s="1"/>
  <c r="Q42" i="5"/>
  <c r="R42" i="5" s="1"/>
  <c r="T42" i="5" s="1"/>
  <c r="U42" i="5" s="1"/>
  <c r="Q43" i="5"/>
  <c r="S43" i="5" s="1"/>
  <c r="Q44" i="5"/>
  <c r="S44" i="5" s="1"/>
  <c r="Q45" i="5"/>
  <c r="S45" i="5" s="1"/>
  <c r="Q46" i="5"/>
  <c r="S46" i="5" s="1"/>
  <c r="Q47" i="5"/>
  <c r="R47" i="5" s="1"/>
  <c r="T47" i="5" s="1"/>
  <c r="U47" i="5" s="1"/>
  <c r="Q48" i="5"/>
  <c r="R48" i="5" s="1"/>
  <c r="T48" i="5" s="1"/>
  <c r="U48" i="5" s="1"/>
  <c r="Q49" i="5"/>
  <c r="R49" i="5" s="1"/>
  <c r="T49" i="5" s="1"/>
  <c r="U49" i="5" s="1"/>
  <c r="Q50" i="5"/>
  <c r="S50" i="5" s="1"/>
  <c r="Q51" i="5"/>
  <c r="R51" i="5" s="1"/>
  <c r="T51" i="5" s="1"/>
  <c r="U51" i="5" s="1"/>
  <c r="Q52" i="5"/>
  <c r="S52" i="5" s="1"/>
  <c r="Q54" i="5"/>
  <c r="S54" i="5" s="1"/>
  <c r="L41" i="5"/>
  <c r="M41" i="5"/>
  <c r="L42" i="5"/>
  <c r="M42" i="5"/>
  <c r="L43" i="5"/>
  <c r="M43" i="5"/>
  <c r="L44" i="5"/>
  <c r="M44" i="5"/>
  <c r="L45" i="5"/>
  <c r="M45" i="5"/>
  <c r="L46" i="5"/>
  <c r="M46" i="5"/>
  <c r="L47" i="5"/>
  <c r="M47" i="5"/>
  <c r="L48" i="5"/>
  <c r="M48" i="5"/>
  <c r="L49" i="5"/>
  <c r="M49" i="5"/>
  <c r="L50" i="5"/>
  <c r="M50" i="5"/>
  <c r="L51" i="5"/>
  <c r="M51" i="5"/>
  <c r="L52" i="5"/>
  <c r="M52" i="5"/>
  <c r="L54" i="5"/>
  <c r="M54" i="5"/>
  <c r="J41" i="5"/>
  <c r="J42" i="5"/>
  <c r="J43" i="5"/>
  <c r="J44" i="5"/>
  <c r="J45" i="5"/>
  <c r="J46" i="5"/>
  <c r="J47" i="5"/>
  <c r="J48" i="5"/>
  <c r="J49" i="5"/>
  <c r="J50" i="5"/>
  <c r="J51" i="5"/>
  <c r="J52" i="5"/>
  <c r="J54" i="5"/>
  <c r="G41" i="5"/>
  <c r="G42" i="5"/>
  <c r="G43" i="5"/>
  <c r="G44" i="5"/>
  <c r="G45" i="5"/>
  <c r="G46" i="5"/>
  <c r="G47" i="5"/>
  <c r="G48" i="5"/>
  <c r="G49" i="5"/>
  <c r="G50" i="5"/>
  <c r="G51" i="5"/>
  <c r="G52" i="5"/>
  <c r="G54" i="5"/>
  <c r="AB24" i="5"/>
  <c r="AB25" i="5"/>
  <c r="AB26" i="5"/>
  <c r="AB27" i="5"/>
  <c r="AB28" i="5"/>
  <c r="AB29" i="5"/>
  <c r="AB30" i="5"/>
  <c r="AB31" i="5"/>
  <c r="AB32" i="5"/>
  <c r="AB33" i="5"/>
  <c r="AB34" i="5"/>
  <c r="AB35" i="5"/>
  <c r="AB36" i="5"/>
  <c r="AB37" i="5"/>
  <c r="AB38" i="5"/>
  <c r="W24" i="5"/>
  <c r="W25" i="5"/>
  <c r="W26" i="5"/>
  <c r="W27" i="5"/>
  <c r="W28" i="5"/>
  <c r="W29" i="5"/>
  <c r="W30" i="5"/>
  <c r="W31" i="5"/>
  <c r="W32" i="5"/>
  <c r="W33" i="5"/>
  <c r="W34" i="5"/>
  <c r="W35" i="5"/>
  <c r="W36" i="5"/>
  <c r="W37" i="5"/>
  <c r="W38" i="5"/>
  <c r="Q24" i="5"/>
  <c r="S24" i="5" s="1"/>
  <c r="Q25" i="5"/>
  <c r="R25" i="5" s="1"/>
  <c r="T25" i="5" s="1"/>
  <c r="U25" i="5" s="1"/>
  <c r="Q26" i="5"/>
  <c r="S26" i="5" s="1"/>
  <c r="Q27" i="5"/>
  <c r="R27" i="5" s="1"/>
  <c r="T27" i="5" s="1"/>
  <c r="U27" i="5" s="1"/>
  <c r="Q28" i="5"/>
  <c r="S28" i="5" s="1"/>
  <c r="Q29" i="5"/>
  <c r="R29" i="5" s="1"/>
  <c r="T29" i="5" s="1"/>
  <c r="U29" i="5" s="1"/>
  <c r="Q30" i="5"/>
  <c r="R30" i="5" s="1"/>
  <c r="T30" i="5" s="1"/>
  <c r="U30" i="5" s="1"/>
  <c r="Q31" i="5"/>
  <c r="R31" i="5" s="1"/>
  <c r="T31" i="5" s="1"/>
  <c r="U31" i="5" s="1"/>
  <c r="Q32" i="5"/>
  <c r="S32" i="5" s="1"/>
  <c r="Q33" i="5"/>
  <c r="R33" i="5" s="1"/>
  <c r="T33" i="5" s="1"/>
  <c r="U33" i="5" s="1"/>
  <c r="Q34" i="5"/>
  <c r="R34" i="5" s="1"/>
  <c r="T34" i="5" s="1"/>
  <c r="U34" i="5" s="1"/>
  <c r="Q35" i="5"/>
  <c r="R35" i="5" s="1"/>
  <c r="T35" i="5" s="1"/>
  <c r="U35" i="5" s="1"/>
  <c r="Q36" i="5"/>
  <c r="S36" i="5" s="1"/>
  <c r="Q37" i="5"/>
  <c r="R37" i="5" s="1"/>
  <c r="T37" i="5" s="1"/>
  <c r="U37" i="5" s="1"/>
  <c r="Q38" i="5"/>
  <c r="R38" i="5" s="1"/>
  <c r="T38" i="5" s="1"/>
  <c r="U38" i="5" s="1"/>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J24" i="5"/>
  <c r="J25" i="5"/>
  <c r="J26" i="5"/>
  <c r="J27" i="5"/>
  <c r="J28" i="5"/>
  <c r="J29" i="5"/>
  <c r="J30" i="5"/>
  <c r="J31" i="5"/>
  <c r="J32" i="5"/>
  <c r="J33" i="5"/>
  <c r="J34" i="5"/>
  <c r="J35" i="5"/>
  <c r="J36" i="5"/>
  <c r="J37" i="5"/>
  <c r="J38" i="5"/>
  <c r="G24" i="5"/>
  <c r="G25" i="5"/>
  <c r="G26" i="5"/>
  <c r="G27" i="5"/>
  <c r="G28" i="5"/>
  <c r="G29" i="5"/>
  <c r="G30" i="5"/>
  <c r="G31" i="5"/>
  <c r="G32" i="5"/>
  <c r="G33" i="5"/>
  <c r="G34" i="5"/>
  <c r="G35" i="5"/>
  <c r="G36" i="5"/>
  <c r="G37" i="5"/>
  <c r="G38" i="5"/>
  <c r="AB11" i="5"/>
  <c r="AB12" i="5"/>
  <c r="AB13" i="5"/>
  <c r="AB14" i="5"/>
  <c r="AB15" i="5"/>
  <c r="AB16" i="5"/>
  <c r="AB17" i="5"/>
  <c r="AB18" i="5"/>
  <c r="AB19" i="5"/>
  <c r="AB20" i="5"/>
  <c r="AB21" i="5"/>
  <c r="AB23" i="5"/>
  <c r="W11" i="5"/>
  <c r="W12" i="5"/>
  <c r="W13" i="5"/>
  <c r="W14" i="5"/>
  <c r="W15" i="5"/>
  <c r="W16" i="5"/>
  <c r="W17" i="5"/>
  <c r="W18" i="5"/>
  <c r="W19" i="5"/>
  <c r="W20" i="5"/>
  <c r="W21" i="5"/>
  <c r="W23" i="5"/>
  <c r="Q11" i="5"/>
  <c r="R11" i="5" s="1"/>
  <c r="T11" i="5" s="1"/>
  <c r="U11" i="5" s="1"/>
  <c r="Q12" i="5"/>
  <c r="R12" i="5" s="1"/>
  <c r="T12" i="5" s="1"/>
  <c r="U12" i="5" s="1"/>
  <c r="Q13" i="5"/>
  <c r="S13" i="5" s="1"/>
  <c r="Q14" i="5"/>
  <c r="R14" i="5" s="1"/>
  <c r="T14" i="5" s="1"/>
  <c r="U14" i="5" s="1"/>
  <c r="Q15" i="5"/>
  <c r="R15" i="5" s="1"/>
  <c r="T15" i="5" s="1"/>
  <c r="U15" i="5" s="1"/>
  <c r="Q16" i="5"/>
  <c r="R16" i="5" s="1"/>
  <c r="T16" i="5" s="1"/>
  <c r="U16" i="5" s="1"/>
  <c r="Q17" i="5"/>
  <c r="S17" i="5" s="1"/>
  <c r="Q18" i="5"/>
  <c r="R18" i="5" s="1"/>
  <c r="T18" i="5" s="1"/>
  <c r="U18" i="5" s="1"/>
  <c r="Q19" i="5"/>
  <c r="R19" i="5" s="1"/>
  <c r="T19" i="5" s="1"/>
  <c r="U19" i="5" s="1"/>
  <c r="Q20" i="5"/>
  <c r="R20" i="5" s="1"/>
  <c r="T20" i="5" s="1"/>
  <c r="U20" i="5" s="1"/>
  <c r="Q21" i="5"/>
  <c r="S21" i="5" s="1"/>
  <c r="Q23" i="5"/>
  <c r="R23" i="5" s="1"/>
  <c r="T23" i="5" s="1"/>
  <c r="U23" i="5" s="1"/>
  <c r="L11" i="5"/>
  <c r="M11" i="5"/>
  <c r="L12" i="5"/>
  <c r="M12" i="5"/>
  <c r="L13" i="5"/>
  <c r="M13" i="5"/>
  <c r="L14" i="5"/>
  <c r="M14" i="5"/>
  <c r="L15" i="5"/>
  <c r="M15" i="5"/>
  <c r="L16" i="5"/>
  <c r="M16" i="5"/>
  <c r="L17" i="5"/>
  <c r="M17" i="5"/>
  <c r="L18" i="5"/>
  <c r="M18" i="5"/>
  <c r="L19" i="5"/>
  <c r="M19" i="5"/>
  <c r="L20" i="5"/>
  <c r="M20" i="5"/>
  <c r="L21" i="5"/>
  <c r="M21" i="5"/>
  <c r="L23" i="5"/>
  <c r="M23" i="5"/>
  <c r="J11" i="5"/>
  <c r="J12" i="5"/>
  <c r="J13" i="5"/>
  <c r="J14" i="5"/>
  <c r="J15" i="5"/>
  <c r="J16" i="5"/>
  <c r="J17" i="5"/>
  <c r="J18" i="5"/>
  <c r="J19" i="5"/>
  <c r="J20" i="5"/>
  <c r="J21" i="5"/>
  <c r="J23" i="5"/>
  <c r="G11" i="5"/>
  <c r="G12" i="5"/>
  <c r="G13" i="5"/>
  <c r="G14" i="5"/>
  <c r="G15" i="5"/>
  <c r="G16" i="5"/>
  <c r="G17" i="5"/>
  <c r="G18" i="5"/>
  <c r="G19" i="5"/>
  <c r="G20" i="5"/>
  <c r="G21" i="5"/>
  <c r="G23" i="5"/>
  <c r="R58" i="5" l="1"/>
  <c r="T58" i="5" s="1"/>
  <c r="U58" i="5" s="1"/>
  <c r="R44" i="5"/>
  <c r="T44" i="5" s="1"/>
  <c r="U44" i="5" s="1"/>
  <c r="R52" i="5"/>
  <c r="T52" i="5" s="1"/>
  <c r="U52" i="5" s="1"/>
  <c r="S34" i="5"/>
  <c r="R46" i="5"/>
  <c r="T46" i="5" s="1"/>
  <c r="U46" i="5" s="1"/>
  <c r="S29" i="5"/>
  <c r="R55" i="5"/>
  <c r="T55" i="5" s="1"/>
  <c r="U55" i="5" s="1"/>
  <c r="S12" i="5"/>
  <c r="S38" i="5"/>
  <c r="S57" i="5"/>
  <c r="R60" i="5"/>
  <c r="T60" i="5" s="1"/>
  <c r="U60" i="5" s="1"/>
  <c r="S11" i="5"/>
  <c r="R36" i="5"/>
  <c r="T36" i="5" s="1"/>
  <c r="U36" i="5" s="1"/>
  <c r="R45" i="5"/>
  <c r="T45" i="5" s="1"/>
  <c r="U45" i="5" s="1"/>
  <c r="R54" i="5"/>
  <c r="T54" i="5" s="1"/>
  <c r="U54" i="5" s="1"/>
  <c r="S49" i="5"/>
  <c r="S48" i="5"/>
  <c r="S42" i="5"/>
  <c r="S41" i="5"/>
  <c r="R26" i="5"/>
  <c r="T26" i="5" s="1"/>
  <c r="U26" i="5" s="1"/>
  <c r="R28" i="5"/>
  <c r="T28" i="5" s="1"/>
  <c r="U28" i="5" s="1"/>
  <c r="R24" i="5"/>
  <c r="T24" i="5" s="1"/>
  <c r="U24" i="5" s="1"/>
  <c r="S33" i="5"/>
  <c r="S25" i="5"/>
  <c r="S20" i="5"/>
  <c r="S19" i="5"/>
  <c r="R17" i="5"/>
  <c r="T17" i="5" s="1"/>
  <c r="U17" i="5" s="1"/>
  <c r="R21" i="5"/>
  <c r="T21" i="5" s="1"/>
  <c r="U21" i="5" s="1"/>
  <c r="S16" i="5"/>
  <c r="S15" i="5"/>
  <c r="R13" i="5"/>
  <c r="T13" i="5" s="1"/>
  <c r="U13" i="5" s="1"/>
  <c r="S30" i="5"/>
  <c r="S61" i="5"/>
  <c r="S37" i="5"/>
  <c r="R32" i="5"/>
  <c r="T32" i="5" s="1"/>
  <c r="U32" i="5" s="1"/>
  <c r="R50" i="5"/>
  <c r="T50" i="5" s="1"/>
  <c r="U50" i="5" s="1"/>
  <c r="R43" i="5"/>
  <c r="T43" i="5" s="1"/>
  <c r="U43" i="5" s="1"/>
  <c r="S62" i="5"/>
  <c r="S56" i="5"/>
  <c r="R65" i="5"/>
  <c r="T65" i="5" s="1"/>
  <c r="U65" i="5" s="1"/>
  <c r="S63" i="5"/>
  <c r="S59" i="5"/>
  <c r="S51" i="5"/>
  <c r="S47" i="5"/>
  <c r="S35" i="5"/>
  <c r="S31" i="5"/>
  <c r="S27" i="5"/>
  <c r="S23" i="5"/>
  <c r="S18" i="5"/>
  <c r="S14" i="5"/>
</calcChain>
</file>

<file path=xl/sharedStrings.xml><?xml version="1.0" encoding="utf-8"?>
<sst xmlns="http://schemas.openxmlformats.org/spreadsheetml/2006/main" count="5469" uniqueCount="1287">
  <si>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</si>
  <si>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</si>
  <si>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</si>
  <si>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</si>
  <si>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</si>
  <si>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</si>
  <si>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</si>
  <si>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</si>
  <si>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</si>
  <si>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</si>
  <si>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</si>
  <si>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</si>
  <si>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</si>
  <si>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</si>
  <si>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</si>
  <si>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</si>
  <si>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</si>
  <si>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</si>
  <si>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</si>
  <si>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</si>
  <si>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</si>
  <si>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</si>
  <si>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</si>
  <si>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</si>
  <si>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</si>
  <si>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</si>
  <si>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</si>
  <si>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</si>
  <si>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</si>
  <si>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</si>
  <si>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</si>
  <si>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</si>
  <si>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</si>
  <si>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</si>
  <si>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</si>
  <si>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</si>
  <si>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</si>
  <si>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</si>
  <si>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</si>
  <si>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</si>
  <si>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</si>
  <si>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</si>
  <si>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</si>
  <si>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</si>
  <si>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</si>
  <si>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</si>
  <si>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</si>
  <si>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</si>
  <si>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</si>
  <si>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</si>
  <si>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</si>
  <si>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</si>
  <si>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</si>
  <si>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</si>
  <si>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</si>
  <si>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</si>
  <si>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</si>
  <si>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</si>
  <si>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</si>
  <si>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</si>
  <si>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</si>
  <si>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</si>
  <si>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</si>
  <si>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</si>
  <si>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</si>
  <si>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</si>
  <si>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</si>
  <si>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</si>
  <si>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</si>
  <si>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</si>
  <si>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</si>
  <si>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</si>
  <si>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</si>
  <si>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</si>
  <si>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</si>
  <si>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</si>
  <si>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</si>
  <si>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</si>
  <si>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</si>
  <si>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</si>
  <si>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</si>
  <si>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</si>
  <si>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</si>
  <si>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</si>
  <si>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</si>
  <si>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</si>
  <si>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</si>
  <si>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</si>
  <si>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</si>
  <si>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</si>
  <si>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</si>
  <si>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</si>
  <si>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</si>
  <si>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</si>
  <si>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</si>
  <si>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</si>
  <si>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</si>
  <si>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</si>
  <si>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</si>
  <si>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</si>
  <si>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</si>
  <si>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</si>
  <si>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</si>
  <si>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</si>
  <si>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</si>
  <si>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</si>
  <si>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</si>
  <si>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</si>
  <si>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</si>
  <si>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</si>
  <si>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</si>
  <si>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</si>
  <si>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</si>
  <si>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</si>
  <si>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</si>
  <si>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</si>
  <si>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</si>
  <si>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</si>
  <si>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</si>
  <si>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</si>
  <si>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</si>
  <si>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</si>
  <si>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</si>
  <si>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</si>
  <si>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</si>
  <si>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</si>
  <si>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</si>
  <si>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</si>
  <si>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</si>
  <si>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</si>
  <si>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</si>
  <si>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</si>
  <si>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</si>
  <si>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</si>
  <si>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</si>
  <si>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</si>
  <si>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</si>
  <si>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</si>
  <si>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</si>
  <si>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</si>
  <si>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</si>
  <si>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</si>
  <si>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</si>
  <si>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</si>
  <si>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</si>
  <si>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</si>
  <si>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</si>
  <si>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</si>
  <si>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</si>
  <si>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</si>
  <si>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</si>
  <si>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</si>
  <si>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</si>
  <si>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</si>
  <si>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</si>
  <si>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</si>
  <si>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</si>
  <si>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</si>
  <si>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</si>
  <si>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</si>
  <si>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</si>
  <si>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</si>
  <si>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</si>
  <si>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</si>
  <si>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</si>
  <si>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</si>
  <si>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</si>
  <si>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</si>
  <si>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</si>
  <si>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</si>
  <si>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</si>
  <si>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</si>
  <si>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</si>
  <si>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</si>
  <si>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</si>
  <si>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</si>
  <si>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</si>
  <si>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</si>
  <si>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</si>
  <si>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</si>
  <si>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</si>
  <si>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</si>
  <si>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</si>
  <si>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</si>
  <si>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</si>
  <si>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</si>
  <si>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</si>
  <si>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</si>
  <si>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</si>
  <si>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</si>
  <si>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</si>
  <si>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</si>
  <si>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</si>
  <si>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</si>
  <si>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</si>
  <si>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</si>
  <si>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</si>
  <si>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</si>
  <si>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</si>
  <si>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</si>
  <si>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</si>
  <si>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</si>
  <si>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</si>
  <si>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</si>
  <si>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</si>
  <si>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</si>
  <si>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</si>
  <si>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</si>
  <si>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</si>
  <si>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</si>
  <si>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</si>
  <si>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</si>
  <si>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</si>
  <si>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</si>
  <si>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</si>
  <si>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</si>
  <si>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</si>
  <si>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</si>
  <si>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</si>
  <si>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</si>
  <si>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</si>
  <si>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</si>
  <si>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</si>
  <si>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</si>
  <si>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</si>
  <si>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</si>
  <si>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</si>
  <si>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</si>
  <si>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</si>
  <si>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</si>
  <si>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</si>
  <si>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</si>
  <si>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</si>
  <si>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</si>
  <si>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</si>
  <si>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</si>
  <si>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</si>
  <si>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</si>
  <si>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</si>
  <si>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</si>
  <si>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</si>
  <si>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</si>
  <si>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</si>
  <si>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</si>
  <si>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</si>
  <si>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</si>
  <si>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</si>
  <si>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</si>
  <si>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</si>
  <si>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</si>
  <si>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</si>
  <si>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</si>
  <si>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</si>
  <si>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</si>
  <si>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</si>
  <si>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</si>
  <si>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</si>
  <si>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</si>
  <si>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</si>
  <si>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</si>
  <si>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</si>
  <si>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</si>
  <si>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</si>
  <si>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</si>
  <si>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</si>
  <si>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</si>
  <si>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</si>
  <si>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</si>
  <si>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</si>
  <si>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</si>
  <si>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</si>
  <si>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</si>
  <si>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</si>
  <si>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</si>
  <si>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</si>
  <si>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</si>
  <si>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</si>
  <si>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</si>
  <si>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</si>
  <si>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</si>
  <si>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</si>
  <si>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</si>
  <si>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</si>
  <si>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</si>
  <si>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</si>
  <si>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</si>
  <si>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</si>
  <si>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</si>
  <si>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</si>
  <si>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</si>
  <si>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</si>
  <si>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</si>
  <si>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</si>
  <si>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</si>
  <si>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</si>
  <si>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</si>
  <si>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</si>
  <si>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</si>
  <si>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</si>
  <si>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</si>
  <si>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</si>
  <si>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</si>
  <si>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</si>
  <si>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</si>
  <si>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</si>
  <si>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</si>
  <si>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</si>
  <si>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</si>
  <si>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</si>
  <si>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</si>
  <si>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</si>
  <si>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</si>
  <si>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</si>
  <si>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</si>
  <si>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</si>
  <si>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</si>
  <si>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</si>
  <si>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</si>
  <si>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</si>
  <si>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</si>
  <si>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</si>
  <si>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</si>
  <si>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</si>
  <si>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</si>
  <si>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</si>
  <si>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</si>
  <si>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</si>
  <si>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</si>
  <si>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</si>
  <si>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</si>
  <si>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</si>
  <si>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</si>
  <si>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</si>
  <si>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</si>
  <si>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</si>
  <si>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</si>
  <si>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</si>
  <si>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</si>
  <si>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</si>
  <si>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</si>
  <si>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</si>
  <si>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</si>
  <si>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</si>
  <si>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</si>
  <si>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</si>
  <si>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</si>
  <si>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</si>
  <si>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</si>
  <si>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</si>
  <si>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</si>
  <si>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</si>
  <si>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</si>
  <si>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</si>
  <si>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</si>
  <si>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</si>
  <si>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</si>
  <si>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</si>
  <si>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</si>
  <si>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</si>
  <si>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</si>
  <si>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</si>
  <si>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</si>
  <si>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</si>
  <si>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</si>
  <si>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</si>
  <si>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</si>
  <si>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</si>
  <si>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</si>
  <si>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</si>
  <si>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</si>
  <si>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</si>
  <si>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</si>
  <si>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</si>
  <si>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</si>
  <si>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</si>
  <si>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</si>
  <si>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</si>
  <si>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</si>
  <si>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</si>
  <si>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</si>
  <si>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</si>
  <si>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</si>
  <si>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</si>
  <si>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</si>
  <si>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</si>
  <si>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</si>
  <si>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</si>
  <si>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</si>
  <si>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</si>
  <si>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</si>
  <si>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</si>
  <si>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</si>
  <si>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</si>
  <si>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</si>
  <si>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</si>
  <si>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</si>
  <si>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</si>
  <si>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</si>
  <si>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</si>
  <si>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</si>
  <si>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</si>
  <si>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</si>
  <si>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</si>
  <si>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</si>
  <si>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</si>
  <si>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</si>
  <si>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</si>
  <si>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</si>
  <si>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</si>
  <si>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</si>
  <si>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</si>
  <si>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</si>
  <si>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</si>
  <si>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</si>
  <si>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</si>
  <si>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</si>
  <si>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</si>
  <si>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</si>
  <si>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</si>
  <si>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</si>
  <si>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</si>
  <si>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</si>
  <si>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</si>
  <si>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</si>
  <si>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</si>
  <si>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</si>
  <si>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</si>
  <si>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</si>
  <si>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</si>
  <si>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</si>
  <si>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</si>
  <si>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</si>
  <si>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</si>
  <si>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</si>
  <si>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</si>
  <si>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</si>
  <si>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</si>
  <si>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</si>
  <si>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</si>
  <si>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</si>
  <si>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</si>
  <si>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</si>
  <si>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</si>
  <si>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</si>
  <si>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</si>
  <si>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</si>
  <si>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</si>
  <si>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</si>
  <si>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</si>
  <si>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</si>
  <si>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</si>
  <si>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</si>
  <si>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</si>
  <si>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</si>
  <si>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</si>
  <si>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</si>
  <si>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</si>
  <si>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</si>
  <si>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</si>
  <si>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</si>
  <si>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</si>
  <si>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</si>
  <si>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</si>
  <si>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</si>
  <si>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</si>
  <si>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</si>
  <si>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</si>
  <si>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</si>
  <si>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</si>
  <si>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</si>
  <si>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</si>
  <si>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</si>
  <si>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</si>
  <si>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</si>
  <si>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</si>
  <si>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</si>
  <si>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</si>
  <si>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</si>
  <si>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</si>
  <si>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</si>
  <si>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</si>
  <si>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</si>
  <si>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</si>
  <si>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</si>
  <si>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</si>
  <si>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</si>
  <si>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</si>
  <si>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</si>
  <si>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</si>
  <si>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</si>
  <si>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</si>
  <si>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</si>
  <si>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</si>
  <si>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</si>
  <si>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</si>
  <si>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</si>
  <si>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</si>
  <si>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</si>
  <si>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</si>
  <si>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</si>
  <si>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</si>
  <si>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</si>
  <si>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</si>
  <si>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</si>
  <si>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</si>
  <si>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</si>
  <si>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</si>
  <si>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</si>
  <si>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</si>
  <si>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</si>
  <si>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</si>
  <si>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</si>
  <si>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</si>
  <si>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</si>
  <si>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</si>
  <si>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</si>
  <si>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</si>
  <si>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</si>
  <si>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</si>
  <si>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</si>
  <si>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</si>
  <si>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</si>
  <si>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</si>
  <si>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</si>
  <si>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</si>
  <si>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</si>
  <si>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</si>
  <si>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</si>
  <si>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</si>
  <si>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</si>
  <si>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</si>
  <si>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</si>
  <si>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</si>
  <si>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</si>
  <si>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</si>
  <si>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</si>
  <si>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</si>
  <si>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</si>
  <si>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</si>
  <si>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</si>
  <si>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</si>
  <si>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</si>
  <si>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</si>
  <si>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</si>
  <si>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</si>
  <si>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</si>
  <si>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</si>
  <si>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</si>
  <si>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</si>
  <si>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</si>
  <si>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</si>
  <si>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</si>
  <si>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</si>
  <si>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</si>
  <si>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</si>
  <si>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</si>
  <si>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</si>
  <si>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</si>
  <si>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</si>
  <si>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</si>
  <si>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</si>
  <si>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</si>
  <si>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</si>
  <si>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</si>
  <si>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</si>
  <si>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</si>
  <si>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</si>
  <si>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</si>
  <si>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</si>
  <si>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</si>
  <si>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</si>
  <si>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</si>
  <si>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</si>
  <si>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</si>
  <si>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</si>
  <si>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</si>
  <si>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</si>
  <si>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</si>
  <si>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</si>
  <si>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</si>
  <si>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</si>
  <si>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</si>
  <si>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</si>
  <si>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</si>
  <si>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</si>
  <si>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</si>
  <si>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</si>
  <si>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</si>
  <si>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</si>
  <si>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</si>
  <si>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</si>
  <si>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</si>
  <si>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</si>
  <si>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</si>
  <si>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</si>
  <si>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</si>
  <si>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</si>
  <si>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</si>
  <si>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</si>
  <si>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</si>
  <si>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</si>
  <si>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</si>
  <si>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</si>
  <si>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</si>
  <si>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</si>
  <si>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</si>
  <si>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</si>
  <si>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</si>
  <si>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</si>
  <si>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</si>
  <si>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</si>
  <si>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</si>
  <si>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</si>
  <si>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</si>
  <si>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</si>
  <si>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</si>
  <si>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</si>
  <si>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</si>
  <si>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</si>
  <si>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</si>
  <si>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</si>
  <si>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</si>
  <si>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</si>
  <si>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</si>
  <si>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</si>
  <si>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</si>
  <si>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</si>
  <si>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</si>
  <si>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</si>
  <si>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</si>
  <si>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</si>
  <si>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</si>
  <si>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</si>
  <si>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</si>
  <si>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</si>
  <si>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</si>
  <si>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</si>
  <si>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</si>
  <si>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</si>
  <si>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</si>
  <si>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</si>
  <si>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</si>
  <si>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</si>
  <si>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</si>
  <si>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</si>
  <si>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</si>
  <si>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</si>
  <si>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</si>
  <si>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</si>
  <si>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</si>
  <si>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</si>
  <si>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</si>
  <si>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</si>
  <si>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</si>
  <si>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</si>
  <si>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</si>
  <si>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</si>
  <si>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</si>
  <si>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</si>
  <si>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</si>
  <si>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</si>
  <si>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</si>
  <si>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</si>
  <si>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</si>
  <si>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</si>
  <si>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</si>
  <si>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</si>
  <si>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</si>
  <si>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</si>
  <si>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</si>
  <si>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</si>
  <si>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</si>
  <si>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</si>
  <si>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</si>
  <si>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</si>
  <si>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</si>
  <si>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</si>
  <si>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</si>
  <si>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</si>
  <si>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</si>
  <si>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</si>
  <si>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</si>
  <si>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</si>
  <si>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</si>
  <si>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</si>
  <si>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</si>
  <si>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</si>
  <si>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</si>
  <si>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</si>
  <si>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</si>
  <si>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</si>
  <si>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</si>
  <si>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</si>
  <si>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</si>
  <si>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</si>
  <si>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</si>
  <si>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</si>
  <si>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</si>
  <si>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</si>
  <si>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</si>
  <si>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</si>
  <si>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</si>
  <si>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</si>
  <si>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</si>
  <si>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</si>
  <si>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</si>
  <si>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</si>
  <si>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</si>
  <si>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</si>
  <si>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</si>
  <si>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</si>
  <si>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</si>
  <si>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</si>
  <si>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</si>
  <si>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</si>
  <si>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</si>
  <si>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</si>
  <si>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</si>
  <si>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</si>
  <si>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</si>
  <si>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</si>
  <si>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</si>
  <si>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</si>
  <si>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</si>
  <si>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</si>
  <si>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</si>
  <si>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</si>
  <si>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</si>
  <si>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</si>
  <si>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</si>
  <si>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</si>
  <si>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</si>
  <si>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</si>
  <si>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</si>
  <si>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</si>
  <si>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</si>
  <si>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</si>
  <si>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</si>
  <si>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</si>
  <si>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</si>
  <si>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</si>
  <si>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</si>
  <si>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</si>
  <si>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</si>
  <si>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</si>
  <si>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</si>
  <si>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</si>
  <si>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</si>
  <si>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</si>
  <si>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</si>
  <si>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</si>
  <si>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</si>
  <si>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</si>
  <si>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</si>
  <si>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</si>
  <si>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</si>
  <si>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</si>
  <si>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</si>
  <si>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</si>
  <si>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</si>
  <si>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</si>
  <si>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</si>
  <si>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</si>
  <si>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</si>
  <si>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</si>
  <si>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</si>
  <si>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</si>
  <si>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</si>
  <si>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</si>
  <si>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</si>
  <si>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</si>
  <si>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</si>
  <si>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</si>
  <si>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</si>
  <si>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</si>
  <si>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</si>
  <si>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</si>
  <si>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</si>
  <si>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</si>
  <si>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</si>
  <si>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</si>
  <si>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</si>
  <si>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</si>
  <si>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</si>
  <si>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</si>
  <si>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</si>
  <si>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</si>
  <si>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</si>
  <si>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</si>
  <si>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</si>
  <si>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</si>
  <si>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</si>
  <si>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</si>
  <si>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</si>
  <si>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</si>
  <si>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</si>
  <si>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</si>
  <si>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</si>
  <si>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</si>
  <si>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</si>
  <si>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</si>
  <si>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</si>
  <si>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</si>
  <si>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</si>
  <si>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</si>
  <si>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</si>
  <si>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</si>
  <si>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</si>
  <si>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</si>
  <si>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</si>
  <si>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</si>
  <si>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</si>
  <si>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</si>
  <si>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</si>
  <si>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</si>
  <si>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</si>
  <si>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</si>
  <si>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</si>
  <si>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</si>
  <si>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</si>
  <si>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</si>
  <si>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</si>
  <si>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</si>
  <si>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</si>
  <si>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</si>
  <si>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</si>
  <si>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</si>
  <si>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</si>
  <si>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</si>
  <si>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</si>
  <si>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</si>
  <si>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</si>
  <si>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</si>
  <si>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</si>
  <si>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</si>
  <si>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</si>
  <si>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</si>
  <si>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</si>
  <si>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</si>
  <si>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</si>
  <si>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</si>
  <si>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</si>
  <si>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</si>
  <si>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</si>
  <si>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</si>
  <si>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</si>
  <si>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</si>
  <si>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</si>
  <si>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</si>
  <si>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</si>
  <si>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</si>
  <si>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</si>
  <si>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</si>
  <si>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</si>
  <si>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</si>
  <si>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</si>
  <si>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</si>
  <si>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</si>
  <si>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</si>
  <si>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</si>
  <si>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</si>
  <si>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</si>
  <si>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</si>
  <si>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</si>
  <si>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</si>
  <si>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</si>
  <si>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</si>
  <si>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</si>
  <si>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</si>
  <si>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</si>
  <si>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</si>
  <si>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</si>
  <si>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</si>
  <si>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</si>
  <si>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</si>
  <si>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</si>
  <si>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</si>
  <si>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</si>
  <si>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</si>
  <si>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</si>
  <si>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</si>
  <si>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</si>
  <si>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</si>
  <si>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</si>
  <si>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</si>
  <si>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</si>
  <si>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</si>
  <si>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</si>
  <si>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</si>
  <si>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</si>
  <si>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</si>
  <si>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</si>
  <si>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</si>
  <si>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</si>
  <si>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</si>
  <si>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</si>
  <si>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</si>
  <si>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</si>
  <si>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</si>
  <si>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</si>
  <si>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</si>
  <si>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</si>
  <si>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</si>
  <si>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</si>
  <si>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</si>
  <si>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</si>
  <si>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</si>
  <si>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</si>
  <si>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</si>
  <si>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</si>
  <si>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</si>
  <si>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</si>
  <si>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</si>
  <si>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</si>
  <si>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</si>
  <si>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</si>
  <si>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</si>
  <si>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</si>
  <si>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</si>
  <si>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</si>
  <si>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</si>
  <si>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</si>
  <si>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</si>
  <si>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</si>
  <si>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</si>
  <si>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</si>
  <si>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</si>
  <si>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</si>
  <si>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</si>
  <si>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</si>
  <si>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</si>
  <si>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</si>
  <si>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</si>
  <si>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</si>
  <si>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</si>
  <si>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</si>
  <si>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</si>
  <si>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</si>
  <si>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</si>
  <si>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</si>
  <si>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</si>
  <si>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</si>
  <si>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</si>
  <si>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</si>
  <si>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</si>
  <si>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</si>
  <si>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</si>
  <si>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</si>
  <si>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</si>
  <si>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</si>
  <si>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</si>
  <si>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</si>
  <si>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</si>
  <si>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</si>
  <si>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</si>
  <si>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</si>
  <si>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</si>
  <si>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</si>
  <si>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</si>
  <si>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</si>
  <si>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</si>
  <si>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</si>
  <si>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</si>
  <si>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</si>
  <si>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</si>
  <si>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</si>
  <si>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</si>
  <si>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</si>
  <si>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</si>
  <si>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</si>
  <si>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</si>
  <si>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</si>
  <si>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</si>
  <si>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</si>
  <si>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</si>
  <si>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</si>
  <si>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</si>
  <si>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</si>
  <si>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</si>
  <si>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</si>
  <si>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</si>
  <si>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</si>
  <si>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</si>
  <si>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</si>
  <si>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</si>
  <si>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</si>
  <si>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</si>
  <si>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</si>
  <si>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</si>
  <si>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</si>
  <si>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</si>
  <si>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</si>
  <si>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</si>
  <si>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</si>
  <si>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</si>
  <si>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</si>
  <si>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</si>
  <si>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</si>
  <si>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</si>
  <si>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</si>
  <si>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</si>
  <si>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</si>
  <si>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</si>
  <si>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</si>
  <si>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</si>
  <si>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</si>
  <si>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</si>
  <si>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</si>
  <si>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</si>
  <si>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</si>
  <si>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</si>
  <si>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</si>
  <si>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</si>
  <si>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</si>
  <si>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</si>
  <si>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</si>
  <si>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</si>
  <si>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</si>
  <si>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</si>
  <si>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</si>
  <si>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</si>
  <si>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</si>
  <si>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</si>
  <si>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</si>
  <si>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</si>
  <si>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</si>
  <si>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</si>
  <si>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</si>
  <si>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</si>
  <si>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</si>
  <si>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</si>
  <si>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</si>
  <si>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</si>
  <si>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</si>
  <si>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</si>
  <si>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</si>
  <si>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</si>
  <si>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</si>
  <si>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</si>
  <si>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</si>
  <si>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</si>
  <si>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</si>
  <si>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</si>
  <si>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</si>
  <si>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</si>
  <si>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</si>
  <si>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</si>
  <si>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</si>
  <si>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</si>
  <si>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</si>
  <si>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</si>
  <si>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</si>
  <si>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</si>
  <si>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</si>
  <si>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</si>
  <si>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</si>
  <si>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</si>
  <si>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</si>
  <si>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</si>
  <si>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</si>
  <si>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</si>
  <si>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</si>
  <si>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</si>
  <si>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</si>
  <si>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</si>
  <si>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</si>
  <si>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</si>
  <si>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</si>
  <si>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</si>
  <si>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</si>
  <si>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</si>
  <si>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</si>
  <si>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</si>
  <si>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</si>
  <si>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</si>
  <si>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</si>
  <si>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</si>
  <si>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</si>
  <si>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</si>
  <si>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</si>
  <si>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</si>
  <si>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</si>
  <si>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</si>
  <si>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</si>
  <si>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</si>
  <si>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</si>
  <si>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</si>
  <si>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</si>
  <si>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</si>
  <si>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</si>
  <si>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</si>
  <si>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</si>
  <si>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</si>
  <si>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</si>
  <si>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</si>
  <si>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</si>
  <si>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</si>
  <si>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</si>
  <si>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</si>
  <si>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</si>
  <si>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</si>
  <si>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</si>
  <si>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</si>
  <si>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</si>
  <si>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</si>
  <si>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</si>
  <si>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</si>
  <si>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</si>
  <si>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</si>
  <si>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</si>
  <si>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</si>
  <si>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</si>
  <si>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</si>
  <si>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</si>
  <si>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</si>
  <si>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</si>
  <si>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</si>
  <si>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</si>
  <si>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</si>
  <si>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</si>
  <si>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</si>
  <si>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</si>
  <si>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</si>
  <si>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</si>
  <si>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</si>
  <si>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</si>
  <si>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</si>
  <si>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</si>
  <si>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</si>
  <si>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</si>
  <si>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</si>
  <si>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</si>
  <si>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</si>
  <si>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</si>
  <si>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</si>
  <si>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</si>
  <si>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</si>
  <si>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</si>
  <si>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</si>
  <si>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</si>
  <si>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</si>
  <si>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</si>
  <si>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</si>
  <si>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</si>
  <si>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</si>
  <si>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</si>
  <si>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</si>
  <si>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</si>
  <si>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</si>
  <si>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</si>
  <si>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</si>
  <si>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</si>
  <si>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</si>
  <si>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</si>
  <si>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</si>
  <si>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</si>
  <si>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</si>
  <si>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</si>
  <si>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</si>
  <si>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</si>
  <si>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</si>
  <si>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</si>
  <si>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</si>
  <si>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</si>
  <si>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</si>
  <si>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</si>
  <si>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</si>
  <si>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</si>
  <si>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</si>
  <si>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</si>
  <si>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</si>
  <si>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</si>
  <si>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</si>
  <si>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</si>
  <si>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</si>
  <si>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</si>
  <si>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</si>
  <si>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</si>
  <si>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</si>
  <si>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</si>
  <si>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</si>
  <si>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</si>
  <si>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</si>
  <si>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</si>
  <si>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</si>
  <si>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</si>
  <si>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</si>
  <si>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</si>
  <si>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</si>
  <si>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</si>
  <si>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</si>
  <si>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</si>
  <si>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DIRECCIÓN RED  MATRIZ DE ACUEDUCTO</t>
  </si>
  <si>
    <t>NOMBRE CENTRO DE TRABAJO Y/O PROCESO: DIVISIÓN OPERACIÓN Y  MANTENIMIENTO - ADMINISTRACIÓN</t>
  </si>
  <si>
    <t xml:space="preserve">Coordinar y ejecutar la operación y mantenimiento del sistema matriz de acueducto con el objeto de asegurar la disponibilidad de la infraestructura para garantizar la continuidad en la prestación del servicio de acueducto a la ciudad y a las áreas prestadoras del servicio por la empresa. </t>
  </si>
  <si>
    <t xml:space="preserve">1.Coordinar la operación y mantenimiento de la infraestructura del sistema matriz (redes matrices, tanques de almacenamiento, estaciones de bombeo, estructuras de control, estaciones reductoras de presión con sus respectivos accesorios). 2.Coordinar la identificación de necesidades de instrumentación en la infraestructura de la red matriz, específicamente, en los puntos vulnerables del sistema . 3.Diseñar y coordinar la ejecución de actividades de cierres, desagües, restablecidas de las redes matrices, programas de control de perdidas, y caracterización de los parámetros hidráulicos y de investigaciones especiales. 4.Elaborar y coordinar la ejecución de proyectos de mantenimiento preventivo. 5.Programar y supervisar las reparaciones cuando se presenten daños inesperados, con el personal necesario y el apoyo de otras áreas . 6.Gestionar y coordinar el mantenimiento y mejoras locativas con las estaciones, predios y puntos y puntos perimetrales de operación. 7.Coordinar la ejecución del recorrido de la verificación de las válvulas divisorias de los sectores hidráulicos para el mantenimiento de la sectorización . revisar y tramitar las solicitudes de suspensiones de servicio mediante aviso de prensa que afecten las redes matrices taques y plantas de tratamiento , y comunicar a las áreas involucradas. 8.Supervisar el personal a su cargo y dar cabal cumplimiento con las normas y programas de administración de personal establecidos en la empresa.  </t>
  </si>
  <si>
    <t>SI</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</si>
  <si>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</si>
  <si>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</si>
  <si>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</si>
  <si>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Fortalecer y Socializar el Programa de Seguridad Vial establecido</t>
  </si>
  <si>
    <t>Implementar programa de orden y aseo 5 S ,jornadas de orden y aseo y  reciclaje</t>
  </si>
  <si>
    <t>Ubicación de equipos portátiles de extinción de incendios cerca al área que garanticen una oportuna atención ante un evento por fuego incipiente.</t>
  </si>
  <si>
    <t>inspeccionar todos los elementos de emergencia para la atención de la contingencia</t>
  </si>
  <si>
    <t>Se  recomienda  realizar  mantenimiento  preventivo a  los  centros de computo, Ajustar  puestos de  trabajo de  acuerdo con los  requerimientos  mínimos estandarizados.</t>
  </si>
  <si>
    <t>implementar talleres de reconocimiento defensivo, retroalimentar a los funcionarios sobre los procedimientos de seguridad para casos en los cuales se puedan presentar eventos por la atención a publico.</t>
  </si>
  <si>
    <t>Se  recomienda realizar  programa  preventivo  de  fumigación, Implementar  el uso de  gel  antibacterial</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</si>
  <si>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</si>
  <si>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Contar con el certificado, actualización y reentrenamiento para trabajo en alturas.</t>
  </si>
  <si>
    <t>Retroalimentación en la actividad e identificar los riesgos ,realizar un ATS antes de cada actividad</t>
  </si>
  <si>
    <t>Practica de pausas activas de manera frecuente para activación de sistema musculo esquelético</t>
  </si>
  <si>
    <t xml:space="preserve">Programar semanalmente las labores a realizar a redes matrices, tanques y estaciones coordinado con el personal, equipos, maquinaria para mantener en adecuado estado el funcionamiento de la infraestructura . Coordinar las actividades de rehabilitación estructural preventiva de puntos del sistema para mitigar daños en casos de deslizamientos de taludes. Formular y ejecutar el programa de rehabilitación de redes matrices, tanques de almacenamiento. Participar en la formulación y ejecución de estudios de medición, control, y el diseño detallado almacenamiento de agua potable. Gestionar en el sistema de información empresarial, la información relacionada con el tramite y seguimiento a al cuentas de cobro, entradas de mercancías y solicitudes por acuerdos de servicio. Realizar las actividades de entrenamiento básico, evaluación y seguimiento necesarias para asegurar que le personal del área realiza adecuadamente sus funciones. </t>
  </si>
  <si>
    <t>evitar que los gases y vapores producidos en los análisis no llegue a las oficinas y áreas en las  que el personal no debe tener contacto de ningún tipo con estos agentes</t>
  </si>
  <si>
    <t>Generar los reportes correspondientes para alimentar los indicadores y estadísticas del área,   y elaborar y mantener la documentación relacionada con las actividades efectuadas por la misma.</t>
  </si>
  <si>
    <t>1.  Realizar visitas técnicas, de acuerdo a los lineamientos fijados por el superior inmediato,2  Elaborar las estadísticas de avance de actividades de los estudios y proyectos del área, 3.  Recolectar la información de estudios y conceptos técnicos solicitados por las áreas, según las 
 necesidades, 4. Manejar y actualizar las diferentes bases de datos donde se registra la información técnica del area,5.  Ingresar y cerrar debidamente las solicitudes propias del área al sistema, 6.  Realizar modelaciones, análisis y mediciones que sean requeridas por el área, a través del   sistema de información geográfico unificado de la empresa (SIGUE),7. Actualizar los archivos de documentos técnicos relacionados y suministrar al superior inmediato y 
 demás personas interesadas y autorizadas, la información solicitada,8.  Revisar y/o corregir los informes de seguimiento de los diferentes contratos a cargo del área.</t>
  </si>
  <si>
    <t xml:space="preserve">Ejecutar el control del estado de calibración y/o verificación metrológica de los dispositivos de seguimiento y medición a cargo del área para estimar la incertidumbre de las mediciones de estos equipos </t>
  </si>
  <si>
    <t xml:space="preserve">1. Verificar el desemperio de los instrumentos analíticos y de medición del laboratorio de la
entidad de acuerdo a los estándares preestablecidos 2.  Elaborar y procesar en el sistema el plan de revisión de los dispositivos de seguimiento y medición para efectuar la programación contemplada en el plan de acción del área. 3.  Efectuar el inventario detallado de los elementos y dispositivos de medición del área, 4.  Programar y ejecutar Ia revisión del estado de calibración y/o verificación metrológica de los dispositivos de seguimiento y medición a cargo del área. 5.  Recopilar los datos y lecturas sabré la revisión del estado de calibración y/o verificación
metrológica de los dispositivos de seguimiento y medicion,6.  Realizar el seguimiento al programa de calibración y/o verificación metrológica de los equipos de seguimiento y medición desarrollados 
7.  Reportar las solicitudes de calibración de equipos e instrumentos de medición al sistema para
garantizar la oportuna calibración y/o verificación metrológica de los equipos y generar los respectivos informes. 8.  Verificar la información de las Ordenes de trabajo este acorde con la información registrada en Ia base de datos para garantizar la confiabilidad de los instrumentos.
9.  Efectuar los trabajos de campo para el mantenimiento preventivo, predicativa y correcto de
los dispositivos de medición, siguiendo para tal fin los instructivos operativos del sistema de gestión de calidad del área. 10. Efectuar el almacenamiento de los equipos y dispositivos y garantizar que la  bodega a su cargo mantenga las condiciones adecuadas de limpieza y seguridad
</t>
  </si>
  <si>
    <t>Programa de vacunación, bota pantalón, overol, guantes, tapabocas, mascarillas con faltos</t>
  </si>
  <si>
    <t>BIOLÓGICO</t>
  </si>
  <si>
    <t>FÍSICO</t>
  </si>
  <si>
    <t>PSICOSOCIAL</t>
  </si>
  <si>
    <t>BIOMECÁNICO</t>
  </si>
  <si>
    <t>CONDICIONES DE SEGURIDAD</t>
  </si>
  <si>
    <t>FENÓMENOS NATURALES</t>
  </si>
  <si>
    <t>QUÍMICO</t>
  </si>
  <si>
    <t>DIVISIÓN OPERACIÓN Y  MANTENIMIENTO - ADMINISTRACIÓN</t>
  </si>
  <si>
    <t>EDIFICIO CENTRAL DEOPERACIONES - ECO</t>
  </si>
  <si>
    <t>N</t>
  </si>
  <si>
    <t>Establecer el programa de prevención y protección contra caídas de alturas en la EAAB-ESP</t>
  </si>
  <si>
    <t>Contar con curso administrativo (10 hora)</t>
  </si>
  <si>
    <t>NS-040</t>
  </si>
  <si>
    <t xml:space="preserve">Se agrega columna en la cual se estipula la clasificación del peligro.
</t>
  </si>
  <si>
    <t>Se elimina el peligro "Radiazión no ionizante" para el cargo "Tecnólogo Operativo 31" de acuerdo a lo establecido por el insumo respectivo.</t>
  </si>
  <si>
    <t>Se añade el peligro "Radiazión no ionizante" para el cargo "Tecnólogo Operativo 32" de acuerdo a lo establecido por el insumo respectivo.</t>
  </si>
  <si>
    <t>PERSONAL PARA EL TRABAJO EN ALTURAS</t>
  </si>
  <si>
    <t>Se añade el riesgo "trabajo en alturas" por ser requisito normativo (resolución 1409-2012) en el cargo "Fontanero 42".</t>
  </si>
  <si>
    <t xml:space="preserve">PROGRAMA DE  VIGILANCIA EPIDEMIOLOGICA POR RADIACIONES ULTRA VIOLETA </t>
  </si>
  <si>
    <t>Se añade el riesgo "trabajo en alturas" por ser requisito normativo (resolución 1409-2012) en el cargo "Jefe de División 21".</t>
  </si>
  <si>
    <t>Se añade el riesgo "trabajo en alturas" por ser requisito normativo (resolución 1409-2012) en el cargo "Tecnólogo Operativo 32".</t>
  </si>
  <si>
    <t>Se añade el riesgo "trabajo en alturas" por ser requisito normativo (resolución 1409-2012) en el cargo "Tecnólogo Operativo 31".</t>
  </si>
  <si>
    <t>Se añade el riesgo "trabajo en alturas" por ser requisito normativo (resolución 1409-2012) en el cargo "Profesional especializado 21".</t>
  </si>
  <si>
    <t>Contar con curso avanzado presencial (40 hora)</t>
  </si>
  <si>
    <t>Contar con curso avanzado (40 hora)</t>
  </si>
  <si>
    <t>Utilizar herramientas adecuadas a la actividad, no utilizar herramientas hechizas. 
Realizar inspección a la herramienta antes de su uso</t>
  </si>
  <si>
    <t>Efectuar  las excavaciones necesarias  para descubrir y localizar varios en  las redes de acueducto, accesorios y acometidas, utilizando para ello equipos de herramienta cotidiana tales como pales, picas, barras y almacenas y equipos de bombeo, para dar curnplimiento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</si>
  <si>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recubrirnientos de las tuberías como morteros, anclajes o de cualquier tipo. Reportar la información en los formatos establecidos.</t>
  </si>
  <si>
    <t>Efectuar la operación de válvulas y accesorios de Ia red matriz y eventualmente de Ia red menor para las suspensiones a restablecimientos y demás actividades del mantenimiento correctivo y preventivo, con el fin de no afectar la prestación del servicio a la ciudadanía.</t>
  </si>
  <si>
    <t xml:space="preserve">1. Revisar, calibrar y mantener las válvulas reductoras de presión, hacienda recorridos de la
Red Matriz Acueducto, líneas divisoras de presión aferentes a las estaciones reductoras de presión. 2.  Actualizar e interpretar correctamente los planos de la red matriz a su cargo. 3.  Proponer alternativas de solución para informar al superior inmediato sabré las fallas o
imprevistos en Ia operación, funcionamiento o mantenimiento de válvulas, redes y darnas accesorios componentes del sistema de acueducto. 4.  Adelantar investigaciones con el propósito de conocer el estado y funcionamiento de la red. 5.  Reparar, adaptar y reconstruir las partes, accesorios e instrumentos de los equipos que hayan presentado deficiencias en el servicio. 6.  Ejecutar los cierres, desagües y restablecimientos para las reparaciones de la red matriz
cuando se presenten daños inesperados o reparaciones programadas. 7.  Operar  el  vehículo  asignado,  tomando  las  medidas  necesarias  para  su  correcto funcionamiento y conservación. 
</t>
  </si>
  <si>
    <t>Inspeccionar todos los elementos y equipos de protección personal que se van a utilizar.</t>
  </si>
  <si>
    <t xml:space="preserve">Capacitar en el curso avanzado presencial (40 horas) </t>
  </si>
  <si>
    <t>DIVISIÓN OPERACIÓN Y MANTENIMIENTO - VALVULAS</t>
  </si>
  <si>
    <t>EDIFICIO CENTRAL DE OPERACIONES - ECO</t>
  </si>
  <si>
    <t>NOMBRE CENTRO DE TRABAJO Y/O PROCESO: DIVISIÓN OPERACIÓN Y  MANTENIMIENTO - VALVULAS</t>
  </si>
  <si>
    <t>De acuerdo a la especificidad del insumo para el cargo "Auxiliar Operativo 32" se cambia la valoración respecto a deficiencia a un nivel "6"</t>
  </si>
  <si>
    <t>De acuerdo a la especificidad del insumo para el cargo "Fontanero 42" se cambia la valoración respecto a deficiencia a un nivel "6"</t>
  </si>
  <si>
    <t>De acuerdo a la especificidad del insumo para el cargo "Operador de Valvulas 42" se cambia la valoración respecto a deficiencia a un nivel "6"</t>
  </si>
  <si>
    <t>Se añade el riesgo "trabajo en alturas" por ser requisito normativo (resolución 1409-2012) en el cargo "Fontanero 41".</t>
  </si>
  <si>
    <t>Se añade el riesgo "trabajo en alturas" por ser requisito normativo (resolución 1409-2012) en el cargo "Operador de Valvulas 42".</t>
  </si>
  <si>
    <t>NOMBRE CENTRO DE TRABAJO Y/O PROCESO: DIVISIÓN OPERACIÓN Y  MANTENIMIENTO - FONTANERIA</t>
  </si>
  <si>
    <t xml:space="preserve">PRACTICA DE USO Y MOVIMIENTO ADECUADOS DELAS EXTREMIDADES SUPERIORES </t>
  </si>
  <si>
    <t>Realizar labores operativas y de apoyo en el mantenimiento de infraestructura y locativas que comprendan los sistemas de acueducto y alcantarillado, plantas de tratamiento y estaciones de bombeo.</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</si>
  <si>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</si>
  <si>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Ejecutar los trabajos de aforo de distritos y sectores hidráulicos, localización de válvulas, pruebas de cierre, ubicación de taladros, perdida de carga e investigaciones de localización para verificar caudales,  volúmenes  y estado  de  operación de Ia  red  de  acueducto y/o estructuras de alcantarillado.</t>
  </si>
  <si>
    <t xml:space="preserve">1. Medir los parámetros hidráulicos de las redes de acueducto, tales como presión, caudal y
capacidad. 2.  Inspeccionar el estado físico y en  especial  de  la  medición  de los  macro medidores  y  registradores de presión fijos instalados en las zonas de gestión y/o sectores hidráulicos. 3. Efectuar Ia instalación o revisión a las instalaciones de los equipos de medición de caudal y  presión portátil en cada una de las entidades hidráulicos de sectorización o de las redes de  acueducto, durante procesos de investigación sistemática de fugas o pruebas de capacidad de redes para autorización de nuevos desarrollos, en caso de ser requeridos. 4.  Verificar el estado de cada una de las cámaras de medición, el estado físico de las mismas y de ser necesario efectuar el desagüe correspondiente, la limpieza y demás actividades de mantenimiento correctivo, así como el estado de las acometidas e instalaciones eléctricas de los equipos de medición fijos instalados para Ia medición de parámetros hidráulicos para mantener en correcto estado la operación, seguridad y funcionamiento los equipos. 5.  Efectuar la revisión y pruebas de estanqueidad necesarias a las divisorias de servicio por sectorización y sus diferentes área, zonas aferentes a válvulas reductoras de presion.6.  Participar en Ia localización y construcción de los puntos de medición, especialmente en  aquellos en los cuales se requiere de perforación de taladros para emitir la instalación de los  equipos de medición, solicitar materiales, equipos adecuados. Operar y mantener los equipos de bombeo a su cargo como son motobombas, electrobombas, unidades de poder y demás equipos de mayor capacidad de bombeo requeridos para el desagüe de cámaras de accesorios, de tuberías de redes matrices, y de otros eventos operativos a cargo de la Empresa. Efectuar Ia investigación, detección y localización de fugas sistemáticas o no visibles dispersas por reclamos o control de perdidas, entrega de informes correspondientes y de seguimiento. Realizar pruebas  a  los  hidrantes de la  red de acueducto.  10. Efectuar la operación y/o mantenimiento básico de accesorios de la red matriz, tales como 
 válvulas de purgue, ventosas, registros de pite metro, cheques, válvulas de control hidráulico, 
 bocas de acceso, durante los procesos de cambia de operación o mantenimiento de redes.
11. Realizar con el superior inmediato y las comisiones Ia actualización del inventario de los 
 elementos y equipos de tipometría, para disponer de un inventario adecuado de elementos y 
 equipos.
</t>
  </si>
  <si>
    <t>Efectuar la preparación de herramientas, para la instalación y realización de los aforos de acuerdo con  las instrucciones que le sean impartidas y garantizar el adecuado funcionamiento de la infraestructura y de los dispositivos de medida de los puntos de medición instalados en el sistema de acueducto.</t>
  </si>
  <si>
    <t>1, Cargar y descargar en el vehículo de la comisión de macro medición, los equipos, herramientas, 
 materiales y accesorios requeridos 2.  Realizar las actividades de operación durante los procesos de aforo de las varillas pitornetricas y  de calibración, medidores ultrasónicos y sus accesorios, diferenciales de presión en vidrio,  manómetros y demás accesorios del equipo de tipometría. 3.  Realizar en coordinación con el aforador, el manejo e interpretación técnica de planos y 
 esquinas, y entrega de información. 4.  Localizar, abrir y practicar la limpieza de las cajas de tipometría, accesorios de redes matrices, cajas de teléfonos y energía, para la ejecución de aforos en redes matrices de acuerdo a las instrucciones que imparte el aforador. 5.  Determinar a través de la ejecución de los aforos, la adecuada localización de los accesorios,   (hidrantes y válvulas) e informar a su superior. 6.  Aforar los caudales de los hidrantes, para determinar su capacidad y de una zona de la ciudad a  una presión residual determinada. 7.  Operar los equipos de bombeo, para la limpieza de cámaras,  operaciones de desagüe o cualquier actividad conexa. 8.  Realizar en coordinación con el aforador, la manipulación de equipos electrónicos y mecánicos 
 en las actividades de macro medición, correspondiente al mantenimiento preventivo, correctivo y 
 preventivo de los equipos de medición, equipos de suplencia.9.  Operar accesorios en la red matriz, válvulas directas, válvulas de salida y válvulas en las redes 
 menores dentro de las actividades  conexas tales coma  la  sectorización,  mantenimientos 
 programados, desagües, búsqueda sistemática de fugas y emergencias de acuerdo a las 
 instrucciones que imparte el aforador o el superior inmediato.</t>
  </si>
  <si>
    <t>practica de una adecuada higiene postural</t>
  </si>
  <si>
    <t>DIVISIÓN OPERACIÓN Y MANTENIMIENTO - FONTANERÍA</t>
  </si>
  <si>
    <t>PLANTA DE PERSONAL</t>
  </si>
  <si>
    <t>Se encontró para el "Aforador 32" una irregularidad de acuerdo a la cantidad de personas que se desenvuelven en dicha labor por lo cual se verifica y corrige, en donde antes de la actualización se encontraban cinco (5) personas y después de la actualización se evidencian cuatro (4).</t>
  </si>
  <si>
    <t>Se encontró para el "Ayudante Opertivo 42" una irregularidad de acuerdo a la cantidad de personas que se desenvuelven en dicha labor por lo cual se verifica y corrige, en donde antes de la actualización se encontraban seis (6) personas y después de la actualización se evidencian cinco (5).</t>
  </si>
  <si>
    <t>Se encontró para el "Ayudante 52" una irregularidad de acuerdo a la cantidad de personas que se desenvuelven en dicha labor por lo cual se verifica y corrige, en donde antes de la actualización se encontraban seis (6) personas y después de la actualización se evidencian tres (3).</t>
  </si>
  <si>
    <t>De acuerdo a la especificidad del insumo para el cargo "Aforador 32" se cambia la valoración respecto a deficiencia a un nivel "10"</t>
  </si>
  <si>
    <t>De acuerdo a la especificidad del insumo para el cargo "Ayudante Operativo 42" se cambia la valoración respecto a deficiencia a un nivel "6"</t>
  </si>
  <si>
    <t>De acuerdo a la especificidad del insumo para el cargo "Ayudante 52" se cambia la valoración respecto a deficiencia a un nivel "6"</t>
  </si>
  <si>
    <t>Se añade el riesgo "trabajo en alturas" por ser requisito normativo (resolución 1409-2012) en el cargo "Aforador 32".</t>
  </si>
  <si>
    <t>Se añade el riesgo "trabajo en alturas" por ser requisito normativo (resolución 1409-2012) en el cargo "Ayudante Operativo 42".</t>
  </si>
  <si>
    <t>Se añade el riesgo "trabajo en alturas" por ser requisito normativo (resolución 1409-2012) en el cargo "Ayudante 52".</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</si>
  <si>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operativo+D61</t>
  </si>
  <si>
    <t>DIVISIÓN OPERACIÓN Y MANTENIMIENTO - MACROMEDICIÓN</t>
  </si>
  <si>
    <t>Se encontró para el "Auxiliar Operativo 40" una irregularidad de acuerdo a la cantidad de personas que se desenvuelven en dicha labor por lo cual se verifica y corrige, en donde antes de la actualización se encontraban uno (1) personas y después de la actualización se evidencian dos (2).</t>
  </si>
  <si>
    <t>Se encontró para el "Fontanero 41" una irregularidad de acuerdo a la cantidad de personas que se desenvuelven en dicha labor por lo cual se verifica y corrige, en donde antes de la actualización se encontraban cuatro (4) personas y después de la actualización se evidencian cinco (5).</t>
  </si>
  <si>
    <t>Se encontró para el "Fontanero 42" una irregularidad de acuerdo a la cantidad de personas que se desenvuelven en dicha labor por lo cual se verifica y corrige, en donde antes de la actualización se encontraban siete (7) personas y después de la actualización se evidencian ocho (8).</t>
  </si>
  <si>
    <t>De acuerdo a la especificidad del insumo para el cargo "Auxiliar Operativo 40" se cambia la valoración respecto a deficiencia a un nivel "6"</t>
  </si>
  <si>
    <t>Se añade el riesgo "trabajo en alturas" por ser requisito normativo (resolución 1409-2012) en el cargo "Ayudante Operativo 40".</t>
  </si>
  <si>
    <t>NOMBRE CENTRO DE TRABAJO Y/O PROCESO: DIVISIÓN OPERACIÓN Y  MANTENIMIENTO - MACROMEDICIÓN</t>
  </si>
  <si>
    <t>ELABORACIÓN                                            ACTUALIZACIÓN                                               FECHA: 4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</si>
</sst>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Arial"/>
      <family val="2"/>
    </font>
    <font>
      <b/>
      <sz val="11"/>
      <color theme="1"/>
      <name val="Arial"/>
      <family val="2"/>
    </font>
    <font>
      <sz val="11"/>
      <name val="Arial"/>
      <family val="2"/>
    </font>
    <font>
      <sz val="11"/>
      <color theme="1"/>
      <name val="Trebuchet MS"/>
      <family val="2"/>
    </font>
    <font>
      <b/>
      <sz val="1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9">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7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7" fillId="7" borderId="11" xfId="9" applyFont="1" applyFill="1" applyBorder="1" applyAlignment="1">
      <alignment horizontal="center"/>
    </xf>
    <xf numFmtId="0" fontId="7" fillId="0" borderId="12" xfId="9" applyFont="1" applyFill="1" applyBorder="1" applyAlignment="1">
      <alignment wrapText="1"/>
    </xf>
    <xf numFmtId="0" fontId="7" fillId="6" borderId="12" xfId="9" applyFont="1" applyFill="1" applyBorder="1" applyAlignment="1">
      <alignment wrapText="1"/>
    </xf>
    <xf numFmtId="0" fontId="0" fillId="0" borderId="13" xfId="0" applyFill="1" applyBorder="1"/>
    <xf numFmtId="0" fontId="0" fillId="0" borderId="13" xfId="0" applyFill="1" applyBorder="1" applyAlignment="1">
      <alignment wrapText="1"/>
    </xf>
    <xf numFmtId="0" fontId="7" fillId="0" borderId="13" xfId="9" applyFont="1" applyFill="1" applyBorder="1" applyAlignment="1">
      <alignment wrapText="1"/>
    </xf>
    <xf numFmtId="0" fontId="8" fillId="0" borderId="13" xfId="0" applyFont="1" applyBorder="1" applyAlignment="1">
      <alignment horizontal="center"/>
    </xf>
    <xf numFmtId="0" fontId="8" fillId="0" borderId="13" xfId="0" applyFont="1" applyBorder="1" applyAlignment="1">
      <alignment horizontal="center" wrapText="1"/>
    </xf>
    <xf numFmtId="0" fontId="0" fillId="0" borderId="13" xfId="0" applyFont="1" applyBorder="1" applyAlignment="1">
      <alignment horizontal="justify" vertical="center" wrapText="1"/>
    </xf>
    <xf numFmtId="0" fontId="0" fillId="0" borderId="13" xfId="0" applyFont="1" applyBorder="1" applyAlignment="1">
      <alignment horizontal="justify" vertical="center"/>
    </xf>
    <xf numFmtId="0" fontId="7" fillId="6" borderId="14" xfId="9" applyFont="1" applyFill="1" applyBorder="1" applyAlignment="1">
      <alignment wrapText="1"/>
    </xf>
    <xf numFmtId="0" fontId="2" fillId="0" borderId="0" xfId="0" applyFont="1" applyBorder="1" applyAlignment="1">
      <alignment horizontal="left" vertical="center"/>
    </xf>
    <xf numFmtId="0" fontId="2" fillId="2" borderId="13"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10" fillId="4" borderId="13"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0" borderId="13" xfId="0" applyFont="1" applyBorder="1" applyAlignment="1" applyProtection="1">
      <alignment horizontal="center" vertical="center" wrapText="1" shrinkToFit="1"/>
    </xf>
    <xf numFmtId="0" fontId="10" fillId="4" borderId="13" xfId="0" applyFont="1" applyFill="1" applyBorder="1" applyAlignment="1">
      <alignment horizontal="center" vertical="center"/>
    </xf>
    <xf numFmtId="0" fontId="10" fillId="8" borderId="13" xfId="0" applyFont="1" applyFill="1" applyBorder="1" applyAlignment="1" applyProtection="1">
      <alignment horizontal="center" vertical="center" wrapText="1" shrinkToFit="1"/>
    </xf>
    <xf numFmtId="0" fontId="10" fillId="8" borderId="13"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3" fillId="8" borderId="13" xfId="0" applyFont="1" applyFill="1" applyBorder="1" applyAlignment="1" applyProtection="1">
      <alignment horizontal="center" vertical="center" wrapText="1" shrinkToFit="1"/>
    </xf>
    <xf numFmtId="0" fontId="10" fillId="8" borderId="28" xfId="0" applyFont="1" applyFill="1" applyBorder="1" applyAlignment="1">
      <alignment horizontal="center" vertical="center" wrapText="1"/>
    </xf>
    <xf numFmtId="0" fontId="0" fillId="8" borderId="28"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3" fillId="8" borderId="28" xfId="0" applyFont="1" applyFill="1" applyBorder="1" applyAlignment="1" applyProtection="1">
      <alignment horizontal="center" vertical="center" wrapText="1" shrinkToFit="1"/>
    </xf>
    <xf numFmtId="0" fontId="10" fillId="8" borderId="13"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4" fillId="2" borderId="13"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10" fillId="0" borderId="13" xfId="0" applyFont="1" applyBorder="1" applyAlignment="1" applyProtection="1">
      <alignment horizontal="center" vertical="center" wrapText="1" shrinkToFit="1"/>
    </xf>
    <xf numFmtId="0" fontId="10" fillId="8" borderId="28" xfId="0" applyFont="1" applyFill="1" applyBorder="1" applyAlignment="1" applyProtection="1">
      <alignment horizontal="center" vertical="center" wrapText="1" shrinkToFit="1"/>
    </xf>
    <xf numFmtId="0" fontId="3" fillId="5" borderId="13"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4" fillId="5" borderId="23"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5" xfId="0" applyFont="1" applyBorder="1" applyAlignment="1"/>
    <xf numFmtId="0" fontId="2" fillId="0" borderId="16" xfId="0" applyFont="1" applyBorder="1" applyAlignment="1"/>
    <xf numFmtId="0" fontId="2" fillId="0" borderId="17" xfId="0" applyFont="1" applyBorder="1" applyAlignment="1"/>
    <xf numFmtId="0" fontId="2" fillId="0" borderId="18" xfId="0" applyFont="1" applyBorder="1" applyAlignment="1"/>
    <xf numFmtId="0" fontId="2" fillId="0" borderId="19" xfId="0" applyFont="1" applyBorder="1" applyAlignment="1"/>
    <xf numFmtId="0" fontId="2" fillId="0" borderId="0" xfId="0" applyFont="1" applyBorder="1" applyAlignment="1">
      <alignment horizontal="left" vertical="center"/>
    </xf>
    <xf numFmtId="0" fontId="2" fillId="5" borderId="2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2" fillId="2" borderId="2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textRotation="90" wrapText="1"/>
      <protection locked="0"/>
    </xf>
    <xf numFmtId="0" fontId="5" fillId="2" borderId="25" xfId="0" applyFont="1" applyFill="1" applyBorder="1" applyAlignment="1" applyProtection="1">
      <alignment horizontal="center" vertical="center" textRotation="90" wrapText="1"/>
      <protection locked="0"/>
    </xf>
    <xf numFmtId="0" fontId="5" fillId="2" borderId="23" xfId="0" applyFont="1" applyFill="1" applyBorder="1" applyAlignment="1" applyProtection="1">
      <alignment horizontal="center" vertical="center" textRotation="90" wrapText="1"/>
      <protection locked="0"/>
    </xf>
    <xf numFmtId="0" fontId="5" fillId="2" borderId="13" xfId="0" applyFont="1" applyFill="1" applyBorder="1" applyAlignment="1" applyProtection="1">
      <alignment horizontal="center" vertical="center" textRotation="90" wrapText="1"/>
      <protection locked="0"/>
    </xf>
    <xf numFmtId="0" fontId="9" fillId="0" borderId="20" xfId="0" applyFont="1" applyBorder="1" applyAlignment="1">
      <alignment horizontal="center" vertical="center"/>
    </xf>
    <xf numFmtId="0" fontId="9" fillId="0" borderId="33" xfId="0" applyFont="1" applyBorder="1" applyAlignment="1">
      <alignment horizontal="center" vertical="center"/>
    </xf>
    <xf numFmtId="0" fontId="9" fillId="0" borderId="21" xfId="0" applyFont="1" applyBorder="1" applyAlignment="1">
      <alignment horizontal="center" vertical="center"/>
    </xf>
    <xf numFmtId="0" fontId="9" fillId="0" borderId="2" xfId="0" applyFont="1" applyBorder="1" applyAlignment="1">
      <alignment horizontal="center" vertical="center"/>
    </xf>
    <xf numFmtId="0" fontId="9" fillId="0" borderId="2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1" xfId="0" applyFont="1" applyBorder="1" applyAlignment="1">
      <alignment horizontal="center" vertical="center" wrapText="1"/>
    </xf>
    <xf numFmtId="0" fontId="1" fillId="0" borderId="26" xfId="0" applyFont="1" applyBorder="1" applyAlignment="1">
      <alignment horizontal="center" vertical="center" wrapText="1"/>
    </xf>
    <xf numFmtId="0" fontId="12" fillId="8" borderId="1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9" fillId="3" borderId="30" xfId="0" applyFont="1" applyFill="1" applyBorder="1" applyAlignment="1">
      <alignment horizontal="center" vertical="center" textRotation="90" wrapText="1"/>
    </xf>
    <xf numFmtId="0" fontId="9" fillId="3" borderId="31" xfId="0" applyFont="1" applyFill="1" applyBorder="1" applyAlignment="1">
      <alignment horizontal="center" vertical="center" textRotation="90" wrapText="1"/>
    </xf>
    <xf numFmtId="0" fontId="9" fillId="3" borderId="32" xfId="0" applyFont="1" applyFill="1" applyBorder="1" applyAlignment="1">
      <alignment horizontal="center" vertical="center" textRotation="90"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3" borderId="13"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5" xfId="0" applyFont="1" applyFill="1" applyBorder="1" applyAlignment="1">
      <alignment horizontal="center" vertical="center"/>
    </xf>
    <xf numFmtId="0" fontId="12" fillId="8" borderId="34" xfId="0" applyFont="1" applyFill="1" applyBorder="1" applyAlignment="1" applyProtection="1">
      <alignment horizontal="center" vertical="center" wrapText="1"/>
      <protection locked="0"/>
    </xf>
    <xf numFmtId="0" fontId="12" fillId="8" borderId="35" xfId="0" applyFont="1" applyFill="1" applyBorder="1" applyAlignment="1" applyProtection="1">
      <alignment horizontal="center" vertical="center" wrapText="1"/>
      <protection locked="0"/>
    </xf>
    <xf numFmtId="0" fontId="12" fillId="8" borderId="36" xfId="0" applyFont="1" applyFill="1" applyBorder="1" applyAlignment="1" applyProtection="1">
      <alignment horizontal="center" vertical="center" wrapText="1"/>
      <protection locked="0"/>
    </xf>
    <xf numFmtId="0" fontId="12" fillId="8" borderId="30" xfId="0" applyFont="1" applyFill="1" applyBorder="1" applyAlignment="1">
      <alignment horizontal="center" vertical="center" wrapText="1"/>
    </xf>
    <xf numFmtId="0" fontId="12" fillId="8" borderId="31" xfId="0" applyFont="1" applyFill="1" applyBorder="1" applyAlignment="1">
      <alignment horizontal="center" vertical="center" wrapText="1"/>
    </xf>
    <xf numFmtId="0" fontId="12" fillId="8" borderId="32" xfId="0" applyFont="1" applyFill="1" applyBorder="1" applyAlignment="1">
      <alignment horizontal="center" vertical="center" wrapText="1"/>
    </xf>
    <xf numFmtId="0" fontId="14" fillId="8" borderId="30" xfId="0" applyFont="1" applyFill="1" applyBorder="1" applyAlignment="1" applyProtection="1">
      <alignment horizontal="center" vertical="center" wrapText="1"/>
      <protection locked="0"/>
    </xf>
    <xf numFmtId="0" fontId="14" fillId="8" borderId="31" xfId="0" applyFont="1" applyFill="1" applyBorder="1" applyAlignment="1" applyProtection="1">
      <alignment horizontal="center" vertical="center" wrapText="1"/>
      <protection locked="0"/>
    </xf>
    <xf numFmtId="0" fontId="14" fillId="8" borderId="32" xfId="0" applyFont="1" applyFill="1" applyBorder="1" applyAlignment="1" applyProtection="1">
      <alignment horizontal="center" vertical="center" wrapText="1"/>
      <protection locked="0"/>
    </xf>
    <xf numFmtId="0" fontId="12" fillId="8" borderId="30" xfId="0" applyFont="1" applyFill="1" applyBorder="1" applyAlignment="1" applyProtection="1">
      <alignment horizontal="center" vertical="center" wrapText="1"/>
      <protection locked="0"/>
    </xf>
    <xf numFmtId="0" fontId="12" fillId="8" borderId="31" xfId="0" applyFont="1" applyFill="1" applyBorder="1" applyAlignment="1" applyProtection="1">
      <alignment horizontal="center" vertical="center" wrapText="1"/>
      <protection locked="0"/>
    </xf>
    <xf numFmtId="0" fontId="12" fillId="8" borderId="32" xfId="0" applyFont="1" applyFill="1" applyBorder="1" applyAlignment="1" applyProtection="1">
      <alignment horizontal="center" vertical="center" wrapText="1"/>
      <protection locked="0"/>
    </xf>
    <xf numFmtId="0" fontId="3" fillId="8" borderId="30" xfId="0" applyFont="1" applyFill="1" applyBorder="1" applyAlignment="1" applyProtection="1">
      <alignment horizontal="center" vertical="center" wrapText="1"/>
      <protection locked="0"/>
    </xf>
    <xf numFmtId="0" fontId="3" fillId="8" borderId="31" xfId="0" applyFont="1" applyFill="1" applyBorder="1" applyAlignment="1" applyProtection="1">
      <alignment horizontal="center" vertical="center" wrapText="1"/>
      <protection locked="0"/>
    </xf>
    <xf numFmtId="0" fontId="3" fillId="8" borderId="32" xfId="0" applyFont="1" applyFill="1" applyBorder="1" applyAlignment="1" applyProtection="1">
      <alignment horizontal="center" vertical="center" wrapText="1"/>
      <protection locked="0"/>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3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9" fillId="3" borderId="25" xfId="0" applyFont="1" applyFill="1" applyBorder="1" applyAlignment="1">
      <alignment horizontal="center" vertical="center" textRotation="90" wrapText="1"/>
    </xf>
    <xf numFmtId="0" fontId="9" fillId="3" borderId="27" xfId="0" applyFont="1" applyFill="1" applyBorder="1" applyAlignment="1">
      <alignment horizontal="center" vertical="center" textRotation="90" wrapText="1"/>
    </xf>
    <xf numFmtId="0" fontId="9" fillId="3" borderId="13" xfId="0" applyFont="1" applyFill="1" applyBorder="1" applyAlignment="1">
      <alignment horizontal="center" vertical="center" textRotation="90" wrapText="1"/>
    </xf>
    <xf numFmtId="0" fontId="9" fillId="3" borderId="28" xfId="0" applyFont="1" applyFill="1" applyBorder="1" applyAlignment="1">
      <alignment horizontal="center" vertical="center" textRotation="90" wrapText="1"/>
    </xf>
    <xf numFmtId="0" fontId="1" fillId="0" borderId="13"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4" fillId="2" borderId="22" xfId="0" applyFont="1" applyFill="1" applyBorder="1" applyAlignment="1" applyProtection="1">
      <alignment horizontal="center" vertical="center" textRotation="90" wrapText="1"/>
      <protection locked="0"/>
    </xf>
    <xf numFmtId="0" fontId="14" fillId="2" borderId="25" xfId="0" applyFont="1" applyFill="1" applyBorder="1" applyAlignment="1" applyProtection="1">
      <alignment horizontal="center" vertical="center" textRotation="90" wrapText="1"/>
      <protection locked="0"/>
    </xf>
    <xf numFmtId="0" fontId="14" fillId="2" borderId="23" xfId="0" applyFont="1" applyFill="1" applyBorder="1" applyAlignment="1" applyProtection="1">
      <alignment horizontal="center" vertical="center" textRotation="90" wrapText="1"/>
      <protection locked="0"/>
    </xf>
    <xf numFmtId="0" fontId="14" fillId="2" borderId="13" xfId="0" applyFont="1" applyFill="1" applyBorder="1" applyAlignment="1" applyProtection="1">
      <alignment horizontal="center" vertical="center" textRotation="90" wrapText="1"/>
      <protection locked="0"/>
    </xf>
    <xf numFmtId="0" fontId="14" fillId="5" borderId="23"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2" borderId="23"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2" fillId="5" borderId="13" xfId="0" applyFont="1" applyFill="1" applyBorder="1" applyAlignment="1">
      <alignment horizontal="center" vertical="center" wrapText="1"/>
    </xf>
    <xf numFmtId="0" fontId="14" fillId="5" borderId="23" xfId="0" applyFont="1" applyFill="1" applyBorder="1" applyAlignment="1" applyProtection="1">
      <alignment horizontal="center" vertical="center" wrapText="1"/>
      <protection locked="0"/>
    </xf>
    <xf numFmtId="0" fontId="14" fillId="5" borderId="24"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26" xfId="0" applyFont="1" applyFill="1" applyBorder="1" applyAlignment="1" applyProtection="1">
      <alignment horizontal="center" vertical="center" wrapText="1"/>
      <protection locked="0"/>
    </xf>
    <xf numFmtId="0" fontId="12" fillId="5" borderId="23"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1" fillId="3" borderId="25" xfId="0" applyFont="1" applyFill="1" applyBorder="1" applyAlignment="1">
      <alignment horizontal="center" vertical="center" textRotation="90" wrapText="1"/>
    </xf>
    <xf numFmtId="0" fontId="11" fillId="3" borderId="27" xfId="0" applyFont="1" applyFill="1" applyBorder="1" applyAlignment="1">
      <alignment horizontal="center" vertical="center" textRotation="90" wrapText="1"/>
    </xf>
    <xf numFmtId="0" fontId="11" fillId="3" borderId="13" xfId="0" applyFont="1" applyFill="1" applyBorder="1" applyAlignment="1">
      <alignment horizontal="center" vertical="center" textRotation="90" wrapText="1"/>
    </xf>
    <xf numFmtId="0" fontId="11" fillId="3" borderId="28" xfId="0" applyFont="1" applyFill="1" applyBorder="1" applyAlignment="1">
      <alignment horizontal="center" vertical="center" textRotation="90" wrapText="1"/>
    </xf>
    <xf numFmtId="0" fontId="10" fillId="8" borderId="28"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2" fillId="5" borderId="23" xfId="0" applyFont="1" applyFill="1" applyBorder="1" applyAlignment="1">
      <alignment horizontal="center" vertical="center"/>
    </xf>
    <xf numFmtId="0" fontId="2" fillId="5" borderId="13" xfId="0" applyFont="1" applyFill="1" applyBorder="1" applyAlignment="1">
      <alignment horizontal="center" vertical="center"/>
    </xf>
    <xf numFmtId="0" fontId="5" fillId="2" borderId="23" xfId="0" applyFont="1" applyFill="1" applyBorder="1" applyAlignment="1" applyProtection="1">
      <alignment horizontal="center" textRotation="90" wrapText="1"/>
      <protection locked="0"/>
    </xf>
    <xf numFmtId="0" fontId="5" fillId="2" borderId="13" xfId="0" applyFont="1" applyFill="1" applyBorder="1" applyAlignment="1" applyProtection="1">
      <alignment horizontal="center" textRotation="90" wrapText="1"/>
      <protection locked="0"/>
    </xf>
    <xf numFmtId="0" fontId="10" fillId="8" borderId="34"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9" fillId="3" borderId="25" xfId="0" applyFont="1" applyFill="1" applyBorder="1" applyAlignment="1">
      <alignment horizontal="center" vertical="center" textRotation="90"/>
    </xf>
    <xf numFmtId="0" fontId="9" fillId="3" borderId="38" xfId="0" applyFont="1" applyFill="1" applyBorder="1" applyAlignment="1">
      <alignment horizontal="center" vertical="center" textRotation="90"/>
    </xf>
    <xf numFmtId="0" fontId="9" fillId="3" borderId="27" xfId="0" applyFont="1" applyFill="1" applyBorder="1" applyAlignment="1">
      <alignment horizontal="center" vertical="center" textRotation="90"/>
    </xf>
    <xf numFmtId="0" fontId="9" fillId="3" borderId="13" xfId="0" applyFont="1" applyFill="1" applyBorder="1" applyAlignment="1">
      <alignment horizontal="center" vertical="center" textRotation="90"/>
    </xf>
    <xf numFmtId="0" fontId="9" fillId="3" borderId="30" xfId="0" applyFont="1" applyFill="1" applyBorder="1" applyAlignment="1">
      <alignment horizontal="center" vertical="center" textRotation="90"/>
    </xf>
    <xf numFmtId="0" fontId="9" fillId="3" borderId="28"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84">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7" y="195261"/>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1696402</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7" y="195261"/>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1674177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7" y="195261"/>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1687557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benitezv\Desktop\Matrices%20actualizadas\Pri.%20entrega\MIP%20DIVISI&#211;N%20OPERACI&#211;N%20COMERCIAL%20ZONA%205%20(actualiz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uarezl\AppData\Local\Temp\MIP%20DIVISI&#211;N%20OPERACI&#211;N%20COMERCIAL%20ZON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
      <sheetName val="SOLICITUDES"/>
      <sheetName val="MEDICIÓN "/>
      <sheetName val="MEDIDORES"/>
      <sheetName val="CARTERA"/>
      <sheetName val="PELIGROS"/>
      <sheetName val="FUNCIONES"/>
    </sheetNames>
    <sheetDataSet>
      <sheetData sheetId="0" refreshError="1"/>
      <sheetData sheetId="1"/>
      <sheetData sheetId="2" refreshError="1"/>
      <sheetData sheetId="3" refreshError="1"/>
      <sheetData sheetId="4" refreshError="1"/>
      <sheetData sheetId="5">
        <row r="2">
          <cell r="A2" t="str">
            <v>Fluidos</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medidores"/>
      <sheetName val="cartera"/>
      <sheetName val="solicitudes"/>
      <sheetName val="medición"/>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showGridLines="0" zoomScale="70" zoomScaleNormal="70" zoomScaleSheetLayoutView="30" workbookViewId="0">
      <selection activeCell="C2" sqref="C2:G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6" t="s">
        <v>1286</v>
      </c>
      <c r="D2" s="57"/>
      <c r="E2" s="57"/>
      <c r="F2" s="57"/>
      <c r="G2" s="58"/>
      <c r="K2" s="9"/>
      <c r="L2" s="9"/>
      <c r="M2" s="9"/>
      <c r="V2" s="9"/>
      <c r="AB2" s="10"/>
      <c r="AC2" s="6"/>
      <c r="AD2" s="6"/>
    </row>
    <row r="3" spans="1:30" s="8" customFormat="1" ht="15" customHeight="1">
      <c r="A3" s="5"/>
      <c r="B3" s="6"/>
      <c r="C3" s="59" t="s">
        <v>1192</v>
      </c>
      <c r="D3" s="60"/>
      <c r="E3" s="60"/>
      <c r="F3" s="60"/>
      <c r="G3" s="61"/>
      <c r="K3" s="9"/>
      <c r="L3" s="9"/>
      <c r="M3" s="9"/>
      <c r="V3" s="9"/>
      <c r="AB3" s="10"/>
      <c r="AC3" s="6"/>
      <c r="AD3" s="6"/>
    </row>
    <row r="4" spans="1:30" s="8" customFormat="1" ht="15" customHeight="1" thickBot="1">
      <c r="A4" s="5"/>
      <c r="B4" s="6"/>
      <c r="C4" s="62" t="s">
        <v>1193</v>
      </c>
      <c r="D4" s="63"/>
      <c r="E4" s="63"/>
      <c r="F4" s="63"/>
      <c r="G4" s="64"/>
      <c r="K4" s="9"/>
      <c r="L4" s="9"/>
      <c r="M4" s="9"/>
      <c r="V4" s="9"/>
      <c r="AB4" s="10"/>
      <c r="AC4" s="6"/>
      <c r="AD4" s="6"/>
    </row>
    <row r="5" spans="1:30" s="8" customFormat="1" ht="11.25" customHeight="1">
      <c r="A5" s="5"/>
      <c r="B5" s="6"/>
      <c r="C5" s="11" t="s">
        <v>1077</v>
      </c>
      <c r="E5" s="65"/>
      <c r="F5" s="65"/>
      <c r="G5" s="65"/>
      <c r="H5" s="7"/>
      <c r="I5" s="7"/>
      <c r="K5" s="9"/>
      <c r="L5" s="9"/>
      <c r="M5" s="9"/>
      <c r="V5" s="9"/>
      <c r="AB5" s="10"/>
      <c r="AC5" s="6"/>
      <c r="AD5" s="6"/>
    </row>
    <row r="6" spans="1:30" s="8" customFormat="1" ht="11.25" customHeight="1">
      <c r="A6" s="5"/>
      <c r="B6" s="6"/>
      <c r="C6" s="11"/>
      <c r="E6" s="26"/>
      <c r="F6" s="26"/>
      <c r="G6" s="26"/>
      <c r="H6" s="7"/>
      <c r="I6" s="7"/>
      <c r="K6" s="9"/>
      <c r="L6" s="9"/>
      <c r="M6" s="9"/>
      <c r="V6" s="9"/>
      <c r="AB6" s="10"/>
      <c r="AC6" s="6"/>
      <c r="AD6" s="6"/>
    </row>
    <row r="7" spans="1:30" s="8" customFormat="1" ht="11.25" customHeight="1" thickBot="1">
      <c r="A7" s="5"/>
      <c r="B7" s="6"/>
      <c r="C7" s="11"/>
      <c r="E7" s="26"/>
      <c r="F7" s="26"/>
      <c r="G7" s="26"/>
      <c r="H7" s="7"/>
      <c r="I7" s="7"/>
      <c r="K7" s="9"/>
      <c r="L7" s="9"/>
      <c r="M7" s="9"/>
      <c r="V7" s="9"/>
      <c r="AB7" s="10"/>
      <c r="AC7" s="6"/>
      <c r="AD7" s="6"/>
    </row>
    <row r="8" spans="1:30" ht="17.25" customHeight="1">
      <c r="A8" s="75" t="s">
        <v>10</v>
      </c>
      <c r="B8" s="77" t="s">
        <v>11</v>
      </c>
      <c r="C8" s="66" t="s">
        <v>1191</v>
      </c>
      <c r="D8" s="66"/>
      <c r="E8" s="66"/>
      <c r="F8" s="66"/>
      <c r="G8" s="66" t="s">
        <v>0</v>
      </c>
      <c r="H8" s="66"/>
      <c r="I8" s="66"/>
      <c r="J8" s="73" t="s">
        <v>1</v>
      </c>
      <c r="K8" s="66" t="s">
        <v>2</v>
      </c>
      <c r="L8" s="66"/>
      <c r="M8" s="66"/>
      <c r="N8" s="66" t="s">
        <v>3</v>
      </c>
      <c r="O8" s="66"/>
      <c r="P8" s="66"/>
      <c r="Q8" s="66"/>
      <c r="R8" s="66"/>
      <c r="S8" s="66"/>
      <c r="T8" s="66"/>
      <c r="U8" s="66" t="s">
        <v>4</v>
      </c>
      <c r="V8" s="66" t="s">
        <v>5</v>
      </c>
      <c r="W8" s="96"/>
      <c r="X8" s="52" t="s">
        <v>6</v>
      </c>
      <c r="Y8" s="52"/>
      <c r="Z8" s="52"/>
      <c r="AA8" s="52"/>
      <c r="AB8" s="52"/>
      <c r="AC8" s="52"/>
      <c r="AD8" s="53"/>
    </row>
    <row r="9" spans="1:30" ht="15.75" customHeight="1">
      <c r="A9" s="76"/>
      <c r="B9" s="78"/>
      <c r="C9" s="67"/>
      <c r="D9" s="67"/>
      <c r="E9" s="67"/>
      <c r="F9" s="67"/>
      <c r="G9" s="67"/>
      <c r="H9" s="67"/>
      <c r="I9" s="67"/>
      <c r="J9" s="74"/>
      <c r="K9" s="67"/>
      <c r="L9" s="67"/>
      <c r="M9" s="67"/>
      <c r="N9" s="67"/>
      <c r="O9" s="67"/>
      <c r="P9" s="67"/>
      <c r="Q9" s="67"/>
      <c r="R9" s="67"/>
      <c r="S9" s="67"/>
      <c r="T9" s="67"/>
      <c r="U9" s="95"/>
      <c r="V9" s="95"/>
      <c r="W9" s="95"/>
      <c r="X9" s="54"/>
      <c r="Y9" s="54"/>
      <c r="Z9" s="54"/>
      <c r="AA9" s="54"/>
      <c r="AB9" s="54"/>
      <c r="AC9" s="54"/>
      <c r="AD9" s="55"/>
    </row>
    <row r="10" spans="1:30" ht="38.25">
      <c r="A10" s="76"/>
      <c r="B10" s="78"/>
      <c r="C10" s="27" t="s">
        <v>12</v>
      </c>
      <c r="D10" s="27" t="s">
        <v>13</v>
      </c>
      <c r="E10" s="27" t="s">
        <v>1034</v>
      </c>
      <c r="F10" s="27" t="s">
        <v>14</v>
      </c>
      <c r="G10" s="27" t="s">
        <v>15</v>
      </c>
      <c r="H10" s="74" t="s">
        <v>16</v>
      </c>
      <c r="I10" s="74"/>
      <c r="J10" s="74"/>
      <c r="K10" s="27" t="s">
        <v>17</v>
      </c>
      <c r="L10" s="27" t="s">
        <v>18</v>
      </c>
      <c r="M10" s="27" t="s">
        <v>19</v>
      </c>
      <c r="N10" s="27" t="s">
        <v>20</v>
      </c>
      <c r="O10" s="27" t="s">
        <v>21</v>
      </c>
      <c r="P10" s="27" t="s">
        <v>34</v>
      </c>
      <c r="Q10" s="27" t="s">
        <v>33</v>
      </c>
      <c r="R10" s="27" t="s">
        <v>22</v>
      </c>
      <c r="S10" s="27" t="s">
        <v>35</v>
      </c>
      <c r="T10" s="27" t="s">
        <v>23</v>
      </c>
      <c r="U10" s="27" t="s">
        <v>24</v>
      </c>
      <c r="V10" s="27" t="s">
        <v>36</v>
      </c>
      <c r="W10" s="27" t="s">
        <v>25</v>
      </c>
      <c r="X10" s="27" t="s">
        <v>7</v>
      </c>
      <c r="Y10" s="27" t="s">
        <v>8</v>
      </c>
      <c r="Z10" s="27" t="s">
        <v>9</v>
      </c>
      <c r="AA10" s="27" t="s">
        <v>28</v>
      </c>
      <c r="AB10" s="27" t="s">
        <v>1190</v>
      </c>
      <c r="AC10" s="27" t="s">
        <v>26</v>
      </c>
      <c r="AD10" s="28" t="s">
        <v>581</v>
      </c>
    </row>
    <row r="11" spans="1:30" ht="84" customHeight="1">
      <c r="A11" s="99" t="s">
        <v>1225</v>
      </c>
      <c r="B11" s="99" t="s">
        <v>1226</v>
      </c>
      <c r="C11" s="89" t="s">
        <v>1194</v>
      </c>
      <c r="D11" s="90" t="s">
        <v>1195</v>
      </c>
      <c r="E11" s="91" t="s">
        <v>997</v>
      </c>
      <c r="F11" s="91" t="s">
        <v>1196</v>
      </c>
      <c r="G11" s="29" t="str">
        <f>VLOOKUP(H11,PELIGROS!A$1:G$445,2,0)</f>
        <v>Bacterias</v>
      </c>
      <c r="H11" s="30" t="s">
        <v>100</v>
      </c>
      <c r="I11" s="30" t="s">
        <v>1218</v>
      </c>
      <c r="J11" s="29" t="str">
        <f>VLOOKUP(H11,PELIGROS!A$2:G$445,3,0)</f>
        <v>Infecciones Bacterianas</v>
      </c>
      <c r="K11" s="31" t="s">
        <v>29</v>
      </c>
      <c r="L11" s="29" t="str">
        <f>VLOOKUP(H11,PELIGROS!A$2:G$445,4,0)</f>
        <v>N/A</v>
      </c>
      <c r="M11" s="29" t="str">
        <f>VLOOKUP(H11,PELIGROS!A$2:G$445,5,0)</f>
        <v>Vacunación</v>
      </c>
      <c r="N11" s="31">
        <v>2</v>
      </c>
      <c r="O11" s="30">
        <v>3</v>
      </c>
      <c r="P11" s="30">
        <v>10</v>
      </c>
      <c r="Q11" s="30">
        <f t="shared" ref="Q11:Q21" si="0">N11*O11</f>
        <v>6</v>
      </c>
      <c r="R11" s="30">
        <f t="shared" ref="R11:R21" si="1">P11*Q11</f>
        <v>60</v>
      </c>
      <c r="S11" s="30" t="str">
        <f t="shared" ref="S11:S21" si="2">IF(Q11=40,"MA-40",IF(Q11=30,"MA-30",IF(Q11=20,"A-20",IF(Q11=10,"A-10",IF(Q11=24,"MA-24",IF(Q11=18,"A-18",IF(Q11=12,"A-12",IF(Q11=6,"M-6",IF(Q11=8,"M-8",IF(Q11=6,"M-6",IF(Q11=4,"B-4",IF(Q11=2,"B-2",))))))))))))</f>
        <v>M-6</v>
      </c>
      <c r="T11" s="32" t="str">
        <f t="shared" ref="T11:T21" si="3">IF(R11&lt;=20,"IV",IF(R11&lt;=120,"III",IF(R11&lt;=500,"II",IF(R11&lt;=4000,"I"))))</f>
        <v>III</v>
      </c>
      <c r="U11" s="32" t="str">
        <f t="shared" ref="U11:U21" si="4">IF(T11=0,"",IF(T11="IV","Aceptable",IF(T11="III","Mejorable",IF(T11="II","No Aceptable o Aceptable Con Control Especifico",IF(T11="I","No Aceptable","")))))</f>
        <v>Mejorable</v>
      </c>
      <c r="V11" s="88">
        <v>1</v>
      </c>
      <c r="W11" s="29" t="str">
        <f>VLOOKUP(H11,PELIGROS!A$2:G$445,6,0)</f>
        <v xml:space="preserve">Enfermedades Infectocontagiosas
</v>
      </c>
      <c r="X11" s="31" t="s">
        <v>29</v>
      </c>
      <c r="Y11" s="31" t="s">
        <v>29</v>
      </c>
      <c r="Z11" s="31" t="s">
        <v>29</v>
      </c>
      <c r="AA11" s="29" t="s">
        <v>29</v>
      </c>
      <c r="AB11" s="29" t="str">
        <f>VLOOKUP(H11,PELIGROS!A$2:G$445,7,0)</f>
        <v>Autocuidado</v>
      </c>
      <c r="AC11" s="31" t="s">
        <v>1206</v>
      </c>
      <c r="AD11" s="97" t="s">
        <v>1197</v>
      </c>
    </row>
    <row r="12" spans="1:30" ht="84" customHeight="1">
      <c r="A12" s="100"/>
      <c r="B12" s="100"/>
      <c r="C12" s="89"/>
      <c r="D12" s="90"/>
      <c r="E12" s="91"/>
      <c r="F12" s="91"/>
      <c r="G12" s="29" t="str">
        <f>VLOOKUP(H12,PELIGROS!A$1:G$445,2,0)</f>
        <v>Virus</v>
      </c>
      <c r="H12" s="30" t="s">
        <v>106</v>
      </c>
      <c r="I12" s="30" t="s">
        <v>1218</v>
      </c>
      <c r="J12" s="29" t="str">
        <f>VLOOKUP(H12,PELIGROS!A$2:G$445,3,0)</f>
        <v>Infecciones Virales</v>
      </c>
      <c r="K12" s="31" t="s">
        <v>29</v>
      </c>
      <c r="L12" s="29" t="str">
        <f>VLOOKUP(H12,PELIGROS!A$2:G$445,4,0)</f>
        <v>Inspecciones planeadas e inspecciones no planeadas, procedimientos de programas de seguridad y salud en el trabajo</v>
      </c>
      <c r="M12" s="29" t="str">
        <f>VLOOKUP(H12,PELIGROS!A$2:G$445,5,0)</f>
        <v>Programa de vacunación, bota pantalón, overol, guantes, tapabocas, mascarillas con filtros</v>
      </c>
      <c r="N12" s="31">
        <v>2</v>
      </c>
      <c r="O12" s="30">
        <v>3</v>
      </c>
      <c r="P12" s="30">
        <v>10</v>
      </c>
      <c r="Q12" s="30">
        <f t="shared" si="0"/>
        <v>6</v>
      </c>
      <c r="R12" s="30">
        <f t="shared" si="1"/>
        <v>60</v>
      </c>
      <c r="S12" s="30" t="str">
        <f t="shared" si="2"/>
        <v>M-6</v>
      </c>
      <c r="T12" s="32" t="str">
        <f t="shared" si="3"/>
        <v>III</v>
      </c>
      <c r="U12" s="32" t="str">
        <f t="shared" si="4"/>
        <v>Mejorable</v>
      </c>
      <c r="V12" s="88"/>
      <c r="W12" s="29" t="str">
        <f>VLOOKUP(H12,PELIGROS!A$2:G$445,6,0)</f>
        <v xml:space="preserve">Enfermedades Infectocontagiosas
</v>
      </c>
      <c r="X12" s="31" t="s">
        <v>29</v>
      </c>
      <c r="Y12" s="31" t="s">
        <v>29</v>
      </c>
      <c r="Z12" s="31" t="s">
        <v>29</v>
      </c>
      <c r="AA12" s="29" t="s">
        <v>29</v>
      </c>
      <c r="AB12" s="29" t="str">
        <f>VLOOKUP(H12,PELIGROS!A$2:G$445,7,0)</f>
        <v xml:space="preserve">Riesgo Biológico, Autocuidado y/o Uso y manejo adecuado de E.P.P.
</v>
      </c>
      <c r="AC12" s="31" t="s">
        <v>29</v>
      </c>
      <c r="AD12" s="97"/>
    </row>
    <row r="13" spans="1:30" ht="84" customHeight="1">
      <c r="A13" s="100"/>
      <c r="B13" s="100"/>
      <c r="C13" s="89"/>
      <c r="D13" s="90"/>
      <c r="E13" s="91"/>
      <c r="F13" s="91"/>
      <c r="G13" s="29" t="str">
        <f>VLOOKUP(H13,PELIGROS!A$1:G$445,2,0)</f>
        <v>Virus</v>
      </c>
      <c r="H13" s="30" t="s">
        <v>108</v>
      </c>
      <c r="I13" s="30" t="s">
        <v>1218</v>
      </c>
      <c r="J13" s="29" t="str">
        <f>VLOOKUP(H13,PELIGROS!A$2:G$445,3,0)</f>
        <v>Infecciones Virales</v>
      </c>
      <c r="K13" s="31" t="s">
        <v>29</v>
      </c>
      <c r="L13" s="29" t="str">
        <f>VLOOKUP(H13,PELIGROS!A$2:G$445,4,0)</f>
        <v>N/A</v>
      </c>
      <c r="M13" s="29" t="str">
        <f>VLOOKUP(H13,PELIGROS!A$2:G$445,5,0)</f>
        <v>Vacunación</v>
      </c>
      <c r="N13" s="31">
        <v>2</v>
      </c>
      <c r="O13" s="30">
        <v>3</v>
      </c>
      <c r="P13" s="30">
        <v>10</v>
      </c>
      <c r="Q13" s="30">
        <f t="shared" si="0"/>
        <v>6</v>
      </c>
      <c r="R13" s="30">
        <f t="shared" si="1"/>
        <v>60</v>
      </c>
      <c r="S13" s="30" t="str">
        <f t="shared" si="2"/>
        <v>M-6</v>
      </c>
      <c r="T13" s="32" t="str">
        <f t="shared" si="3"/>
        <v>III</v>
      </c>
      <c r="U13" s="32" t="str">
        <f t="shared" si="4"/>
        <v>Mejorable</v>
      </c>
      <c r="V13" s="88"/>
      <c r="W13" s="29" t="str">
        <f>VLOOKUP(H13,PELIGROS!A$2:G$445,6,0)</f>
        <v xml:space="preserve">Enfermedades Infectocontagiosas
</v>
      </c>
      <c r="X13" s="31" t="s">
        <v>29</v>
      </c>
      <c r="Y13" s="31" t="s">
        <v>29</v>
      </c>
      <c r="Z13" s="31" t="s">
        <v>29</v>
      </c>
      <c r="AA13" s="29" t="s">
        <v>29</v>
      </c>
      <c r="AB13" s="29" t="str">
        <f>VLOOKUP(H13,PELIGROS!A$2:G$445,7,0)</f>
        <v>Autocuidado</v>
      </c>
      <c r="AC13" s="31" t="s">
        <v>29</v>
      </c>
      <c r="AD13" s="97"/>
    </row>
    <row r="14" spans="1:30" ht="84" customHeight="1">
      <c r="A14" s="100"/>
      <c r="B14" s="100"/>
      <c r="C14" s="89"/>
      <c r="D14" s="90"/>
      <c r="E14" s="91"/>
      <c r="F14" s="91"/>
      <c r="G14" s="29" t="str">
        <f>VLOOKUP(H14,PELIGROS!A$1:G$445,2,0)</f>
        <v>INFRAROJA, ULTRAVIOLETA, VISIBLE, RADIOFRECUENCIA, MICROONDAS, LASER</v>
      </c>
      <c r="H14" s="30" t="s">
        <v>60</v>
      </c>
      <c r="I14" s="30" t="s">
        <v>1219</v>
      </c>
      <c r="J14" s="29" t="str">
        <f>VLOOKUP(H14,PELIGROS!A$2:G$445,3,0)</f>
        <v>CÁNCER, LESIONES DÉRMICAS Y OCULARES</v>
      </c>
      <c r="K14" s="31" t="s">
        <v>29</v>
      </c>
      <c r="L14" s="29" t="str">
        <f>VLOOKUP(H14,PELIGROS!A$2:G$445,4,0)</f>
        <v>Inspecciones planeadas e inspecciones no planeadas, procedimientos de programas de seguridad y salud en el trabajo</v>
      </c>
      <c r="M14" s="29" t="str">
        <f>VLOOKUP(H14,PELIGROS!A$2:G$445,5,0)</f>
        <v>PROGRAMA BLOQUEADOR SOLAR</v>
      </c>
      <c r="N14" s="31">
        <v>2</v>
      </c>
      <c r="O14" s="30">
        <v>2</v>
      </c>
      <c r="P14" s="30">
        <v>10</v>
      </c>
      <c r="Q14" s="30">
        <f t="shared" si="0"/>
        <v>4</v>
      </c>
      <c r="R14" s="30">
        <f t="shared" si="1"/>
        <v>40</v>
      </c>
      <c r="S14" s="30" t="str">
        <f t="shared" si="2"/>
        <v>B-4</v>
      </c>
      <c r="T14" s="32" t="str">
        <f t="shared" si="3"/>
        <v>III</v>
      </c>
      <c r="U14" s="32" t="str">
        <f t="shared" si="4"/>
        <v>Mejorable</v>
      </c>
      <c r="V14" s="88"/>
      <c r="W14" s="29" t="str">
        <f>VLOOKUP(H14,PELIGROS!A$2:G$445,6,0)</f>
        <v>CÁNCER</v>
      </c>
      <c r="X14" s="31" t="s">
        <v>29</v>
      </c>
      <c r="Y14" s="31" t="s">
        <v>29</v>
      </c>
      <c r="Z14" s="31" t="s">
        <v>29</v>
      </c>
      <c r="AA14" s="29" t="s">
        <v>29</v>
      </c>
      <c r="AB14" s="29" t="str">
        <f>VLOOKUP(H14,PELIGROS!A$2:G$445,7,0)</f>
        <v>N/A</v>
      </c>
      <c r="AC14" s="31" t="s">
        <v>1198</v>
      </c>
      <c r="AD14" s="97"/>
    </row>
    <row r="15" spans="1:30" ht="84" customHeight="1">
      <c r="A15" s="100"/>
      <c r="B15" s="100"/>
      <c r="C15" s="89"/>
      <c r="D15" s="90"/>
      <c r="E15" s="91"/>
      <c r="F15" s="91"/>
      <c r="G15" s="29" t="str">
        <f>VLOOKUP(H15,PELIGROS!A$1:G$445,2,0)</f>
        <v>CONCENTRACIÓN EN ACTIVIDADES DE ALTO DESEMPEÑO MENTAL</v>
      </c>
      <c r="H15" s="30" t="s">
        <v>65</v>
      </c>
      <c r="I15" s="30" t="s">
        <v>1220</v>
      </c>
      <c r="J15" s="29" t="str">
        <f>VLOOKUP(H15,PELIGROS!A$2:G$445,3,0)</f>
        <v>ESTRÉS, CEFALEA, IRRITABILIDAD</v>
      </c>
      <c r="K15" s="31" t="s">
        <v>29</v>
      </c>
      <c r="L15" s="29" t="str">
        <f>VLOOKUP(H15,PELIGROS!A$2:G$445,4,0)</f>
        <v>N/A</v>
      </c>
      <c r="M15" s="29" t="str">
        <f>VLOOKUP(H15,PELIGROS!A$2:G$445,5,0)</f>
        <v>PVE PSICOSOCIAL</v>
      </c>
      <c r="N15" s="31">
        <v>2</v>
      </c>
      <c r="O15" s="30">
        <v>3</v>
      </c>
      <c r="P15" s="30">
        <v>10</v>
      </c>
      <c r="Q15" s="30">
        <f t="shared" si="0"/>
        <v>6</v>
      </c>
      <c r="R15" s="30">
        <f t="shared" si="1"/>
        <v>60</v>
      </c>
      <c r="S15" s="30" t="str">
        <f t="shared" si="2"/>
        <v>M-6</v>
      </c>
      <c r="T15" s="32" t="str">
        <f t="shared" si="3"/>
        <v>III</v>
      </c>
      <c r="U15" s="32" t="str">
        <f t="shared" si="4"/>
        <v>Mejorable</v>
      </c>
      <c r="V15" s="88"/>
      <c r="W15" s="29" t="str">
        <f>VLOOKUP(H15,PELIGROS!A$2:G$445,6,0)</f>
        <v>ESTRÉS</v>
      </c>
      <c r="X15" s="31" t="s">
        <v>29</v>
      </c>
      <c r="Y15" s="31" t="s">
        <v>29</v>
      </c>
      <c r="Z15" s="31" t="s">
        <v>29</v>
      </c>
      <c r="AA15" s="29" t="s">
        <v>29</v>
      </c>
      <c r="AB15" s="29" t="str">
        <f>VLOOKUP(H15,PELIGROS!A$2:G$445,7,0)</f>
        <v>N/A</v>
      </c>
      <c r="AC15" s="31" t="s">
        <v>1199</v>
      </c>
      <c r="AD15" s="97"/>
    </row>
    <row r="16" spans="1:30" ht="84" customHeight="1">
      <c r="A16" s="100"/>
      <c r="B16" s="100"/>
      <c r="C16" s="89"/>
      <c r="D16" s="90"/>
      <c r="E16" s="91"/>
      <c r="F16" s="91"/>
      <c r="G16" s="29" t="str">
        <f>VLOOKUP(H16,PELIGROS!A$1:G$445,2,0)</f>
        <v>NATURALEZA DE LA TAREA</v>
      </c>
      <c r="H16" s="30" t="s">
        <v>69</v>
      </c>
      <c r="I16" s="30" t="s">
        <v>1220</v>
      </c>
      <c r="J16" s="29" t="str">
        <f>VLOOKUP(H16,PELIGROS!A$2:G$445,3,0)</f>
        <v>ESTRÉS,  TRANSTORNOS DEL SUEÑO</v>
      </c>
      <c r="K16" s="31" t="s">
        <v>29</v>
      </c>
      <c r="L16" s="29" t="str">
        <f>VLOOKUP(H16,PELIGROS!A$2:G$445,4,0)</f>
        <v>N/A</v>
      </c>
      <c r="M16" s="29" t="str">
        <f>VLOOKUP(H16,PELIGROS!A$2:G$445,5,0)</f>
        <v>PVE PSICOSOCIAL</v>
      </c>
      <c r="N16" s="31">
        <v>2</v>
      </c>
      <c r="O16" s="30">
        <v>3</v>
      </c>
      <c r="P16" s="30">
        <v>10</v>
      </c>
      <c r="Q16" s="30">
        <f t="shared" si="0"/>
        <v>6</v>
      </c>
      <c r="R16" s="30">
        <f t="shared" si="1"/>
        <v>60</v>
      </c>
      <c r="S16" s="30" t="str">
        <f t="shared" si="2"/>
        <v>M-6</v>
      </c>
      <c r="T16" s="32" t="str">
        <f t="shared" si="3"/>
        <v>III</v>
      </c>
      <c r="U16" s="32" t="str">
        <f t="shared" si="4"/>
        <v>Mejorable</v>
      </c>
      <c r="V16" s="88"/>
      <c r="W16" s="29" t="str">
        <f>VLOOKUP(H16,PELIGROS!A$2:G$445,6,0)</f>
        <v>ESTRÉS</v>
      </c>
      <c r="X16" s="31" t="s">
        <v>29</v>
      </c>
      <c r="Y16" s="31" t="s">
        <v>29</v>
      </c>
      <c r="Z16" s="31" t="s">
        <v>29</v>
      </c>
      <c r="AA16" s="29" t="s">
        <v>29</v>
      </c>
      <c r="AB16" s="29" t="str">
        <f>VLOOKUP(H16,PELIGROS!A$2:G$445,7,0)</f>
        <v>N/A</v>
      </c>
      <c r="AC16" s="31" t="s">
        <v>29</v>
      </c>
      <c r="AD16" s="97"/>
    </row>
    <row r="17" spans="1:30" ht="84" customHeight="1">
      <c r="A17" s="100"/>
      <c r="B17" s="100"/>
      <c r="C17" s="89"/>
      <c r="D17" s="90"/>
      <c r="E17" s="91"/>
      <c r="F17" s="91"/>
      <c r="G17" s="29" t="str">
        <f>VLOOKUP(H17,PELIGROS!A$1:G$445,2,0)</f>
        <v xml:space="preserve"> ALTA CONCENTRACIÓN</v>
      </c>
      <c r="H17" s="30" t="s">
        <v>80</v>
      </c>
      <c r="I17" s="30" t="s">
        <v>1220</v>
      </c>
      <c r="J17" s="29" t="str">
        <f>VLOOKUP(H17,PELIGROS!A$2:G$445,3,0)</f>
        <v>ESTRÉS, DEPRESIÓN, TRANSTORNOS DEL SUEÑO, AUSENCIA DE ATENCIÓN</v>
      </c>
      <c r="K17" s="31" t="s">
        <v>29</v>
      </c>
      <c r="L17" s="29" t="str">
        <f>VLOOKUP(H17,PELIGROS!A$2:G$445,4,0)</f>
        <v>N/A</v>
      </c>
      <c r="M17" s="29" t="str">
        <f>VLOOKUP(H17,PELIGROS!A$2:G$445,5,0)</f>
        <v>PVE PSICOSOCIAL</v>
      </c>
      <c r="N17" s="31">
        <v>2</v>
      </c>
      <c r="O17" s="30">
        <v>3</v>
      </c>
      <c r="P17" s="30">
        <v>10</v>
      </c>
      <c r="Q17" s="30">
        <f t="shared" si="0"/>
        <v>6</v>
      </c>
      <c r="R17" s="30">
        <f t="shared" si="1"/>
        <v>60</v>
      </c>
      <c r="S17" s="30" t="str">
        <f t="shared" si="2"/>
        <v>M-6</v>
      </c>
      <c r="T17" s="32" t="str">
        <f t="shared" si="3"/>
        <v>III</v>
      </c>
      <c r="U17" s="32" t="str">
        <f t="shared" si="4"/>
        <v>Mejorable</v>
      </c>
      <c r="V17" s="88"/>
      <c r="W17" s="29" t="str">
        <f>VLOOKUP(H17,PELIGROS!A$2:G$445,6,0)</f>
        <v>ESTRÉS, ALTERACIÓN DEL SISTEMA NERVIOSO</v>
      </c>
      <c r="X17" s="31" t="s">
        <v>29</v>
      </c>
      <c r="Y17" s="31" t="s">
        <v>29</v>
      </c>
      <c r="Z17" s="31" t="s">
        <v>29</v>
      </c>
      <c r="AA17" s="29" t="s">
        <v>29</v>
      </c>
      <c r="AB17" s="29" t="str">
        <f>VLOOKUP(H17,PELIGROS!A$2:G$445,7,0)</f>
        <v>N/A</v>
      </c>
      <c r="AC17" s="31" t="s">
        <v>29</v>
      </c>
      <c r="AD17" s="97"/>
    </row>
    <row r="18" spans="1:30" ht="84" customHeight="1">
      <c r="A18" s="100"/>
      <c r="B18" s="100"/>
      <c r="C18" s="89"/>
      <c r="D18" s="90"/>
      <c r="E18" s="91"/>
      <c r="F18" s="91"/>
      <c r="G18" s="29" t="str">
        <f>VLOOKUP(H18,PELIGROS!A$1:G$445,2,0)</f>
        <v>Higiene Muscular</v>
      </c>
      <c r="H18" s="30" t="s">
        <v>464</v>
      </c>
      <c r="I18" s="30" t="s">
        <v>1221</v>
      </c>
      <c r="J18" s="29" t="str">
        <f>VLOOKUP(H18,PELIGROS!A$2:G$445,3,0)</f>
        <v>Lesiones Musculoesqueléticas</v>
      </c>
      <c r="K18" s="31" t="s">
        <v>29</v>
      </c>
      <c r="L18" s="29" t="str">
        <f>VLOOKUP(H18,PELIGROS!A$2:G$445,4,0)</f>
        <v>N/A</v>
      </c>
      <c r="M18" s="29" t="str">
        <f>VLOOKUP(H18,PELIGROS!A$2:G$445,5,0)</f>
        <v>N/A</v>
      </c>
      <c r="N18" s="31">
        <v>2</v>
      </c>
      <c r="O18" s="30">
        <v>2</v>
      </c>
      <c r="P18" s="30">
        <v>10</v>
      </c>
      <c r="Q18" s="30">
        <f t="shared" si="0"/>
        <v>4</v>
      </c>
      <c r="R18" s="30">
        <f t="shared" si="1"/>
        <v>40</v>
      </c>
      <c r="S18" s="30" t="str">
        <f t="shared" si="2"/>
        <v>B-4</v>
      </c>
      <c r="T18" s="32" t="str">
        <f t="shared" si="3"/>
        <v>III</v>
      </c>
      <c r="U18" s="32" t="str">
        <f t="shared" si="4"/>
        <v>Mejorable</v>
      </c>
      <c r="V18" s="88"/>
      <c r="W18" s="29" t="str">
        <f>VLOOKUP(H18,PELIGROS!A$2:G$445,6,0)</f>
        <v xml:space="preserve">Enfermedades Osteomusculares
</v>
      </c>
      <c r="X18" s="31" t="s">
        <v>29</v>
      </c>
      <c r="Y18" s="31" t="s">
        <v>29</v>
      </c>
      <c r="Z18" s="31" t="s">
        <v>29</v>
      </c>
      <c r="AA18" s="29" t="s">
        <v>29</v>
      </c>
      <c r="AB18" s="29" t="str">
        <f>VLOOKUP(H18,PELIGROS!A$2:G$445,7,0)</f>
        <v>Prevención en lesiones osteomusculares, líderes de pausas activas</v>
      </c>
      <c r="AC18" s="31" t="s">
        <v>1204</v>
      </c>
      <c r="AD18" s="97"/>
    </row>
    <row r="19" spans="1:30" ht="84" customHeight="1">
      <c r="A19" s="100"/>
      <c r="B19" s="100"/>
      <c r="C19" s="89"/>
      <c r="D19" s="90"/>
      <c r="E19" s="91"/>
      <c r="F19" s="91"/>
      <c r="G19" s="29" t="str">
        <f>VLOOKUP(H19,PELIGROS!A$1:G$445,2,0)</f>
        <v>Atropellamiento, Envestir</v>
      </c>
      <c r="H19" s="30" t="s">
        <v>1071</v>
      </c>
      <c r="I19" s="30" t="s">
        <v>1222</v>
      </c>
      <c r="J19" s="29" t="str">
        <f>VLOOKUP(H19,PELIGROS!A$2:G$445,3,0)</f>
        <v>Lesiones, pérdidas materiales, muerte</v>
      </c>
      <c r="K19" s="31" t="s">
        <v>29</v>
      </c>
      <c r="L19" s="29" t="str">
        <f>VLOOKUP(H19,PELIGROS!A$2:G$445,4,0)</f>
        <v>Inspecciones planeadas e inspecciones no planeadas, procedimientos de programas de seguridad y salud en el trabajo</v>
      </c>
      <c r="M19" s="29" t="str">
        <f>VLOOKUP(H19,PELIGROS!A$2:G$445,5,0)</f>
        <v>Programa de seguridad vial, señalización</v>
      </c>
      <c r="N19" s="31">
        <v>2</v>
      </c>
      <c r="O19" s="30">
        <v>3</v>
      </c>
      <c r="P19" s="30">
        <v>60</v>
      </c>
      <c r="Q19" s="30">
        <f t="shared" si="0"/>
        <v>6</v>
      </c>
      <c r="R19" s="30">
        <f t="shared" si="1"/>
        <v>360</v>
      </c>
      <c r="S19" s="30" t="str">
        <f t="shared" si="2"/>
        <v>M-6</v>
      </c>
      <c r="T19" s="32" t="str">
        <f t="shared" si="3"/>
        <v>II</v>
      </c>
      <c r="U19" s="32" t="str">
        <f t="shared" si="4"/>
        <v>No Aceptable o Aceptable Con Control Especifico</v>
      </c>
      <c r="V19" s="88"/>
      <c r="W19" s="29" t="str">
        <f>VLOOKUP(H19,PELIGROS!A$2:G$445,6,0)</f>
        <v>Muerte</v>
      </c>
      <c r="X19" s="31" t="s">
        <v>29</v>
      </c>
      <c r="Y19" s="31" t="s">
        <v>29</v>
      </c>
      <c r="Z19" s="31" t="s">
        <v>29</v>
      </c>
      <c r="AA19" s="29" t="s">
        <v>29</v>
      </c>
      <c r="AB19" s="29" t="str">
        <f>VLOOKUP(H19,PELIGROS!A$2:G$445,7,0)</f>
        <v>Seguridad vial y manejo defensivo, aseguramiento de áreas de trabajo</v>
      </c>
      <c r="AC19" s="31" t="s">
        <v>1200</v>
      </c>
      <c r="AD19" s="97"/>
    </row>
    <row r="20" spans="1:30" ht="84" customHeight="1">
      <c r="A20" s="100"/>
      <c r="B20" s="100"/>
      <c r="C20" s="89"/>
      <c r="D20" s="90"/>
      <c r="E20" s="91"/>
      <c r="F20" s="91"/>
      <c r="G20" s="29" t="str">
        <f>VLOOKUP(H20,PELIGROS!A$1:G$445,2,0)</f>
        <v>Superficies de trabajo irregulares o deslizantes</v>
      </c>
      <c r="H20" s="30" t="s">
        <v>571</v>
      </c>
      <c r="I20" s="30" t="s">
        <v>1222</v>
      </c>
      <c r="J20" s="29" t="str">
        <f>VLOOKUP(H20,PELIGROS!A$2:G$445,3,0)</f>
        <v>Caídas del mismo nivel, fracturas, golpe con objetos, caídas de objetos, obstrucción de rutas de evacuación</v>
      </c>
      <c r="K20" s="31" t="s">
        <v>29</v>
      </c>
      <c r="L20" s="29" t="str">
        <f>VLOOKUP(H20,PELIGROS!A$2:G$445,4,0)</f>
        <v>N/A</v>
      </c>
      <c r="M20" s="29" t="str">
        <f>VLOOKUP(H20,PELIGROS!A$2:G$445,5,0)</f>
        <v>N/A</v>
      </c>
      <c r="N20" s="31">
        <v>2</v>
      </c>
      <c r="O20" s="30">
        <v>3</v>
      </c>
      <c r="P20" s="30">
        <v>25</v>
      </c>
      <c r="Q20" s="30">
        <f t="shared" si="0"/>
        <v>6</v>
      </c>
      <c r="R20" s="30">
        <f t="shared" si="1"/>
        <v>150</v>
      </c>
      <c r="S20" s="30" t="str">
        <f t="shared" si="2"/>
        <v>M-6</v>
      </c>
      <c r="T20" s="32" t="str">
        <f t="shared" si="3"/>
        <v>II</v>
      </c>
      <c r="U20" s="32" t="str">
        <f t="shared" si="4"/>
        <v>No Aceptable o Aceptable Con Control Especifico</v>
      </c>
      <c r="V20" s="88"/>
      <c r="W20" s="29" t="str">
        <f>VLOOKUP(H20,PELIGROS!A$2:G$445,6,0)</f>
        <v>Caídas de distinto nivel</v>
      </c>
      <c r="X20" s="31" t="s">
        <v>29</v>
      </c>
      <c r="Y20" s="31" t="s">
        <v>29</v>
      </c>
      <c r="Z20" s="31" t="s">
        <v>29</v>
      </c>
      <c r="AA20" s="29" t="s">
        <v>29</v>
      </c>
      <c r="AB20" s="29" t="str">
        <f>VLOOKUP(H20,PELIGROS!A$2:G$445,7,0)</f>
        <v>Pautas Básicas en orden y aseo en el lugar de trabajo, actos y condiciones inseguras</v>
      </c>
      <c r="AC20" s="31" t="s">
        <v>1201</v>
      </c>
      <c r="AD20" s="97"/>
    </row>
    <row r="21" spans="1:30" ht="84" customHeight="1">
      <c r="A21" s="100"/>
      <c r="B21" s="100"/>
      <c r="C21" s="89"/>
      <c r="D21" s="90"/>
      <c r="E21" s="91"/>
      <c r="F21" s="91"/>
      <c r="G21" s="29" t="str">
        <f>VLOOKUP(H21,PELIGROS!A$1:G$445,2,0)</f>
        <v>Atraco, golpiza, atentados y secuestrados</v>
      </c>
      <c r="H21" s="30" t="s">
        <v>51</v>
      </c>
      <c r="I21" s="30" t="s">
        <v>1222</v>
      </c>
      <c r="J21" s="29" t="str">
        <f>VLOOKUP(H21,PELIGROS!A$2:G$445,3,0)</f>
        <v>Estrés, golpes, Secuestros</v>
      </c>
      <c r="K21" s="31" t="s">
        <v>29</v>
      </c>
      <c r="L21" s="29" t="str">
        <f>VLOOKUP(H21,PELIGROS!A$2:G$445,4,0)</f>
        <v>Inspecciones planeadas e inspecciones no planeadas, procedimientos de programas de seguridad y salud en el trabajo</v>
      </c>
      <c r="M21" s="29" t="str">
        <f>VLOOKUP(H21,PELIGROS!A$2:G$445,5,0)</f>
        <v xml:space="preserve">Uniformes Corporativos, Chaquetas corporativas, Carnetización
</v>
      </c>
      <c r="N21" s="31">
        <v>2</v>
      </c>
      <c r="O21" s="30">
        <v>3</v>
      </c>
      <c r="P21" s="30">
        <v>60</v>
      </c>
      <c r="Q21" s="30">
        <f t="shared" si="0"/>
        <v>6</v>
      </c>
      <c r="R21" s="30">
        <f t="shared" si="1"/>
        <v>360</v>
      </c>
      <c r="S21" s="30" t="str">
        <f t="shared" si="2"/>
        <v>M-6</v>
      </c>
      <c r="T21" s="32" t="str">
        <f t="shared" si="3"/>
        <v>II</v>
      </c>
      <c r="U21" s="32" t="str">
        <f t="shared" si="4"/>
        <v>No Aceptable o Aceptable Con Control Especifico</v>
      </c>
      <c r="V21" s="88"/>
      <c r="W21" s="29" t="str">
        <f>VLOOKUP(H21,PELIGROS!A$2:G$445,6,0)</f>
        <v>Secuestros</v>
      </c>
      <c r="X21" s="31" t="s">
        <v>29</v>
      </c>
      <c r="Y21" s="31" t="s">
        <v>29</v>
      </c>
      <c r="Z21" s="31" t="s">
        <v>29</v>
      </c>
      <c r="AA21" s="29" t="s">
        <v>29</v>
      </c>
      <c r="AB21" s="29" t="str">
        <f>VLOOKUP(H21,PELIGROS!A$2:G$445,7,0)</f>
        <v>N/A</v>
      </c>
      <c r="AC21" s="31" t="s">
        <v>1205</v>
      </c>
      <c r="AD21" s="97"/>
    </row>
    <row r="22" spans="1:30" ht="84" customHeight="1">
      <c r="A22" s="100"/>
      <c r="B22" s="100"/>
      <c r="C22" s="89"/>
      <c r="D22" s="90"/>
      <c r="E22" s="91"/>
      <c r="F22" s="91"/>
      <c r="G22" s="29" t="str">
        <f>VLOOKUP(H22,PELIGROS!A$1:G$445,2,0)</f>
        <v>MANTENIMIENTO DE PUENTE GRUAS, LIMPIEZA DE CANALES, MANTENIMIENTO DE INSTALACIONES LOCATIVAS, MANTENIMIENTO Y REPARACIÓN DE POZOS</v>
      </c>
      <c r="H22" s="29" t="s">
        <v>593</v>
      </c>
      <c r="I22" s="29" t="s">
        <v>1222</v>
      </c>
      <c r="J22" s="29" t="str">
        <f>VLOOKUP(H22,PELIGROS!A$2:G$445,3,0)</f>
        <v>LESIONES, FRACTURAS, MUERTE</v>
      </c>
      <c r="K22" s="31" t="s">
        <v>29</v>
      </c>
      <c r="L22" s="29" t="str">
        <f>VLOOKUP(H22,PELIGROS!A$2:G$445,4,0)</f>
        <v>Inspecciones planeadas e inspecciones no planeadas, procedimientos de programas de seguridad y salud en el trabajo</v>
      </c>
      <c r="M22" s="29" t="str">
        <f>VLOOKUP(H22,PELIGROS!A$2:G$445,5,0)</f>
        <v>EPP</v>
      </c>
      <c r="N22" s="31">
        <v>2</v>
      </c>
      <c r="O22" s="33">
        <v>1</v>
      </c>
      <c r="P22" s="33">
        <v>10</v>
      </c>
      <c r="Q22" s="33">
        <f t="shared" ref="Q22" si="5">N22*O22</f>
        <v>2</v>
      </c>
      <c r="R22" s="33">
        <f t="shared" ref="R22" si="6">P22*Q22</f>
        <v>20</v>
      </c>
      <c r="S22" s="29" t="str">
        <f t="shared" ref="S22" si="7">IF(Q22=40,"MA-40",IF(Q22=30,"MA-30",IF(Q22=20,"A-20",IF(Q22=10,"A-10",IF(Q22=24,"MA-24",IF(Q22=18,"A-18",IF(Q22=12,"A-12",IF(Q22=6,"M-6",IF(Q22=8,"M-8",IF(Q22=6,"M-6",IF(Q22=4,"B-4",IF(Q22=2,"B-2",))))))))))))</f>
        <v>B-2</v>
      </c>
      <c r="T22" s="34" t="str">
        <f t="shared" ref="T22" si="8">IF(R22&lt;=20,"IV",IF(R22&lt;=120,"III",IF(R22&lt;=500,"II",IF(R22&lt;=4000,"I"))))</f>
        <v>IV</v>
      </c>
      <c r="U22" s="34" t="str">
        <f t="shared" ref="U22" si="9">IF(T22=0,"",IF(T22="IV","Aceptable",IF(T22="III","Mejorable",IF(T22="II","No Aceptable o Aceptable Con Control Especifico",IF(T22="I","No Aceptable","")))))</f>
        <v>Aceptable</v>
      </c>
      <c r="V22" s="88"/>
      <c r="W22" s="29" t="str">
        <f>VLOOKUP(H22,PELIGROS!A$2:G$445,6,0)</f>
        <v>MUERTE</v>
      </c>
      <c r="X22" s="31" t="s">
        <v>29</v>
      </c>
      <c r="Y22" s="31" t="s">
        <v>29</v>
      </c>
      <c r="Z22" s="31" t="s">
        <v>29</v>
      </c>
      <c r="AA22" s="31" t="s">
        <v>1228</v>
      </c>
      <c r="AB22" s="29" t="str">
        <f>VLOOKUP(H22,PELIGROS!A$2:G$445,7,0)</f>
        <v>CERTIFICACIÓN Y/O ENTRENAMIENTO EN TRABAJO SEGURO EN ALTURAS; DILGENCIAMIENTO DE PERMISO DE TRABAJO; USO Y MANEJO ADECUADO DE E.P.P.; ARME Y DESARME DE ANDAMIOS</v>
      </c>
      <c r="AC22" s="31" t="s">
        <v>1229</v>
      </c>
      <c r="AD22" s="97"/>
    </row>
    <row r="23" spans="1:30" ht="84" customHeight="1">
      <c r="A23" s="100"/>
      <c r="B23" s="100"/>
      <c r="C23" s="89"/>
      <c r="D23" s="90"/>
      <c r="E23" s="91"/>
      <c r="F23" s="91"/>
      <c r="G23" s="29" t="str">
        <f>VLOOKUP(H23,PELIGROS!A$1:G$445,2,0)</f>
        <v>SISMOS, INCENDIOS, INUNDACIONES, TERREMOTOS, VENDAVALES, DERRUMBE</v>
      </c>
      <c r="H23" s="30" t="s">
        <v>55</v>
      </c>
      <c r="I23" s="30" t="s">
        <v>1223</v>
      </c>
      <c r="J23" s="29" t="str">
        <f>VLOOKUP(H23,PELIGROS!A$2:G$445,3,0)</f>
        <v>SISMOS, INCENDIOS, INUNDACIONES, TERREMOTOS, VENDAVALES</v>
      </c>
      <c r="K23" s="31" t="s">
        <v>29</v>
      </c>
      <c r="L23" s="29" t="str">
        <f>VLOOKUP(H23,PELIGROS!A$2:G$445,4,0)</f>
        <v>Inspecciones planeadas e inspecciones no planeadas, procedimientos de programas de seguridad y salud en el trabajo</v>
      </c>
      <c r="M23" s="29" t="str">
        <f>VLOOKUP(H23,PELIGROS!A$2:G$445,5,0)</f>
        <v>BRIGADAS DE EMERGENCIAS</v>
      </c>
      <c r="N23" s="31">
        <v>2</v>
      </c>
      <c r="O23" s="30">
        <v>1</v>
      </c>
      <c r="P23" s="30">
        <v>100</v>
      </c>
      <c r="Q23" s="30">
        <f t="shared" ref="Q23:Q38" si="10">N23*O23</f>
        <v>2</v>
      </c>
      <c r="R23" s="30">
        <f t="shared" ref="R23:R38" si="11">P23*Q23</f>
        <v>200</v>
      </c>
      <c r="S23" s="30" t="str">
        <f t="shared" ref="S23:S38" si="12">IF(Q23=40,"MA-40",IF(Q23=30,"MA-30",IF(Q23=20,"A-20",IF(Q23=10,"A-10",IF(Q23=24,"MA-24",IF(Q23=18,"A-18",IF(Q23=12,"A-12",IF(Q23=6,"M-6",IF(Q23=8,"M-8",IF(Q23=6,"M-6",IF(Q23=4,"B-4",IF(Q23=2,"B-2",))))))))))))</f>
        <v>B-2</v>
      </c>
      <c r="T23" s="32" t="str">
        <f t="shared" ref="T23:T38" si="13">IF(R23&lt;=20,"IV",IF(R23&lt;=120,"III",IF(R23&lt;=500,"II",IF(R23&lt;=4000,"I"))))</f>
        <v>II</v>
      </c>
      <c r="U23" s="32" t="str">
        <f t="shared" ref="U23:U38" si="14">IF(T23=0,"",IF(T23="IV","Aceptable",IF(T23="III","Mejorable",IF(T23="II","No Aceptable o Aceptable Con Control Especifico",IF(T23="I","No Aceptable","")))))</f>
        <v>No Aceptable o Aceptable Con Control Especifico</v>
      </c>
      <c r="V23" s="88"/>
      <c r="W23" s="29" t="str">
        <f>VLOOKUP(H23,PELIGROS!A$2:G$445,6,0)</f>
        <v>MUERTE</v>
      </c>
      <c r="X23" s="31" t="s">
        <v>29</v>
      </c>
      <c r="Y23" s="31" t="s">
        <v>29</v>
      </c>
      <c r="Z23" s="31" t="s">
        <v>29</v>
      </c>
      <c r="AA23" s="29" t="s">
        <v>1202</v>
      </c>
      <c r="AB23" s="29" t="str">
        <f>VLOOKUP(H23,PELIGROS!A$2:G$445,7,0)</f>
        <v>ENTRENAMIENTO DE LA BRIGADA; DIVULGACIÓN DE PLAN DE EMERGENCIA</v>
      </c>
      <c r="AC23" s="31" t="s">
        <v>1203</v>
      </c>
      <c r="AD23" s="97"/>
    </row>
    <row r="24" spans="1:30" ht="84" customHeight="1">
      <c r="A24" s="100"/>
      <c r="B24" s="100"/>
      <c r="C24" s="92" t="s">
        <v>1207</v>
      </c>
      <c r="D24" s="93" t="s">
        <v>1211</v>
      </c>
      <c r="E24" s="94" t="s">
        <v>1008</v>
      </c>
      <c r="F24" s="94" t="s">
        <v>1196</v>
      </c>
      <c r="G24" s="35" t="str">
        <f>VLOOKUP(H24,PELIGROS!A$1:G$445,2,0)</f>
        <v>Bacteria</v>
      </c>
      <c r="H24" s="36" t="s">
        <v>96</v>
      </c>
      <c r="I24" s="36" t="s">
        <v>1218</v>
      </c>
      <c r="J24" s="35" t="str">
        <f>VLOOKUP(H24,PELIGROS!A$2:G$445,3,0)</f>
        <v>Infecciones producidas por Bacterianas</v>
      </c>
      <c r="K24" s="37" t="s">
        <v>29</v>
      </c>
      <c r="L24" s="35" t="str">
        <f>VLOOKUP(H24,PELIGROS!A$2:G$445,4,0)</f>
        <v>Inspecciones planeadas e inspecciones no planeadas, procedimientos de programas de seguridad y salud en el trabajo</v>
      </c>
      <c r="M24" s="35" t="str">
        <f>VLOOKUP(H24,PELIGROS!A$2:G$445,5,0)</f>
        <v>Programa de vacunación, bota pantalón, overol, guantes, tapabocas, mascarillas con filtros</v>
      </c>
      <c r="N24" s="37">
        <v>2</v>
      </c>
      <c r="O24" s="36">
        <v>2</v>
      </c>
      <c r="P24" s="36">
        <v>10</v>
      </c>
      <c r="Q24" s="36">
        <f t="shared" si="10"/>
        <v>4</v>
      </c>
      <c r="R24" s="36">
        <f t="shared" si="11"/>
        <v>40</v>
      </c>
      <c r="S24" s="36" t="str">
        <f t="shared" si="12"/>
        <v>B-4</v>
      </c>
      <c r="T24" s="38" t="str">
        <f t="shared" si="13"/>
        <v>III</v>
      </c>
      <c r="U24" s="38" t="str">
        <f t="shared" si="14"/>
        <v>Mejorable</v>
      </c>
      <c r="V24" s="87">
        <v>2</v>
      </c>
      <c r="W24" s="35" t="str">
        <f>VLOOKUP(H24,PELIGROS!A$2:G$445,6,0)</f>
        <v xml:space="preserve">Enfermedades Infectocontagiosas
</v>
      </c>
      <c r="X24" s="37" t="s">
        <v>29</v>
      </c>
      <c r="Y24" s="37" t="s">
        <v>29</v>
      </c>
      <c r="Z24" s="37" t="s">
        <v>29</v>
      </c>
      <c r="AA24" s="35" t="s">
        <v>29</v>
      </c>
      <c r="AB24" s="35" t="str">
        <f>VLOOKUP(H24,PELIGROS!A$2:G$445,7,0)</f>
        <v xml:space="preserve">Riesgo Biológico, Autocuidado y/o Uso y manejo adecuado de E.P.P.
</v>
      </c>
      <c r="AC24" s="37" t="s">
        <v>1206</v>
      </c>
      <c r="AD24" s="98" t="s">
        <v>1197</v>
      </c>
    </row>
    <row r="25" spans="1:30" ht="84" customHeight="1">
      <c r="A25" s="100"/>
      <c r="B25" s="100"/>
      <c r="C25" s="92"/>
      <c r="D25" s="93"/>
      <c r="E25" s="94"/>
      <c r="F25" s="94"/>
      <c r="G25" s="35" t="str">
        <f>VLOOKUP(H25,PELIGROS!A$1:G$445,2,0)</f>
        <v>Bacterias</v>
      </c>
      <c r="H25" s="36" t="s">
        <v>100</v>
      </c>
      <c r="I25" s="36" t="s">
        <v>1218</v>
      </c>
      <c r="J25" s="35" t="str">
        <f>VLOOKUP(H25,PELIGROS!A$2:G$445,3,0)</f>
        <v>Infecciones Bacterianas</v>
      </c>
      <c r="K25" s="37" t="s">
        <v>29</v>
      </c>
      <c r="L25" s="35" t="str">
        <f>VLOOKUP(H25,PELIGROS!A$2:G$445,4,0)</f>
        <v>N/A</v>
      </c>
      <c r="M25" s="35" t="str">
        <f>VLOOKUP(H25,PELIGROS!A$2:G$445,5,0)</f>
        <v>Vacunación</v>
      </c>
      <c r="N25" s="37">
        <v>2</v>
      </c>
      <c r="O25" s="36">
        <v>3</v>
      </c>
      <c r="P25" s="36">
        <v>10</v>
      </c>
      <c r="Q25" s="36">
        <f t="shared" si="10"/>
        <v>6</v>
      </c>
      <c r="R25" s="36">
        <f t="shared" si="11"/>
        <v>60</v>
      </c>
      <c r="S25" s="36" t="str">
        <f t="shared" si="12"/>
        <v>M-6</v>
      </c>
      <c r="T25" s="38" t="str">
        <f t="shared" si="13"/>
        <v>III</v>
      </c>
      <c r="U25" s="38" t="str">
        <f t="shared" si="14"/>
        <v>Mejorable</v>
      </c>
      <c r="V25" s="87"/>
      <c r="W25" s="35" t="str">
        <f>VLOOKUP(H25,PELIGROS!A$2:G$445,6,0)</f>
        <v xml:space="preserve">Enfermedades Infectocontagiosas
</v>
      </c>
      <c r="X25" s="37" t="s">
        <v>29</v>
      </c>
      <c r="Y25" s="37" t="s">
        <v>29</v>
      </c>
      <c r="Z25" s="37" t="s">
        <v>29</v>
      </c>
      <c r="AA25" s="35" t="s">
        <v>29</v>
      </c>
      <c r="AB25" s="35" t="str">
        <f>VLOOKUP(H25,PELIGROS!A$2:G$445,7,0)</f>
        <v>Autocuidado</v>
      </c>
      <c r="AC25" s="37" t="s">
        <v>29</v>
      </c>
      <c r="AD25" s="98"/>
    </row>
    <row r="26" spans="1:30" ht="84" customHeight="1">
      <c r="A26" s="100"/>
      <c r="B26" s="100"/>
      <c r="C26" s="92"/>
      <c r="D26" s="93"/>
      <c r="E26" s="94"/>
      <c r="F26" s="94"/>
      <c r="G26" s="35" t="str">
        <f>VLOOKUP(H26,PELIGROS!A$1:G$445,2,0)</f>
        <v>Virus</v>
      </c>
      <c r="H26" s="36" t="s">
        <v>106</v>
      </c>
      <c r="I26" s="36" t="s">
        <v>1218</v>
      </c>
      <c r="J26" s="35" t="str">
        <f>VLOOKUP(H26,PELIGROS!A$2:G$445,3,0)</f>
        <v>Infecciones Virales</v>
      </c>
      <c r="K26" s="37" t="s">
        <v>29</v>
      </c>
      <c r="L26" s="35" t="str">
        <f>VLOOKUP(H26,PELIGROS!A$2:G$445,4,0)</f>
        <v>Inspecciones planeadas e inspecciones no planeadas, procedimientos de programas de seguridad y salud en el trabajo</v>
      </c>
      <c r="M26" s="35" t="str">
        <f>VLOOKUP(H26,PELIGROS!A$2:G$445,5,0)</f>
        <v>Programa de vacunación, bota pantalón, overol, guantes, tapabocas, mascarillas con filtros</v>
      </c>
      <c r="N26" s="37">
        <v>2</v>
      </c>
      <c r="O26" s="36">
        <v>2</v>
      </c>
      <c r="P26" s="36">
        <v>10</v>
      </c>
      <c r="Q26" s="36">
        <f t="shared" si="10"/>
        <v>4</v>
      </c>
      <c r="R26" s="36">
        <f t="shared" si="11"/>
        <v>40</v>
      </c>
      <c r="S26" s="36" t="str">
        <f t="shared" si="12"/>
        <v>B-4</v>
      </c>
      <c r="T26" s="38" t="str">
        <f t="shared" si="13"/>
        <v>III</v>
      </c>
      <c r="U26" s="38" t="str">
        <f t="shared" si="14"/>
        <v>Mejorable</v>
      </c>
      <c r="V26" s="87"/>
      <c r="W26" s="35" t="str">
        <f>VLOOKUP(H26,PELIGROS!A$2:G$445,6,0)</f>
        <v xml:space="preserve">Enfermedades Infectocontagiosas
</v>
      </c>
      <c r="X26" s="37" t="s">
        <v>29</v>
      </c>
      <c r="Y26" s="37" t="s">
        <v>29</v>
      </c>
      <c r="Z26" s="37" t="s">
        <v>29</v>
      </c>
      <c r="AA26" s="35" t="s">
        <v>29</v>
      </c>
      <c r="AB26" s="35" t="str">
        <f>VLOOKUP(H26,PELIGROS!A$2:G$445,7,0)</f>
        <v xml:space="preserve">Riesgo Biológico, Autocuidado y/o Uso y manejo adecuado de E.P.P.
</v>
      </c>
      <c r="AC26" s="37" t="s">
        <v>29</v>
      </c>
      <c r="AD26" s="98"/>
    </row>
    <row r="27" spans="1:30" ht="84" customHeight="1">
      <c r="A27" s="100"/>
      <c r="B27" s="100"/>
      <c r="C27" s="92"/>
      <c r="D27" s="93"/>
      <c r="E27" s="94"/>
      <c r="F27" s="94"/>
      <c r="G27" s="35" t="str">
        <f>VLOOKUP(H27,PELIGROS!A$1:G$445,2,0)</f>
        <v>Virus</v>
      </c>
      <c r="H27" s="36" t="s">
        <v>108</v>
      </c>
      <c r="I27" s="36" t="s">
        <v>1218</v>
      </c>
      <c r="J27" s="35" t="str">
        <f>VLOOKUP(H27,PELIGROS!A$2:G$445,3,0)</f>
        <v>Infecciones Virales</v>
      </c>
      <c r="K27" s="37" t="s">
        <v>29</v>
      </c>
      <c r="L27" s="35" t="str">
        <f>VLOOKUP(H27,PELIGROS!A$2:G$445,4,0)</f>
        <v>N/A</v>
      </c>
      <c r="M27" s="35" t="str">
        <f>VLOOKUP(H27,PELIGROS!A$2:G$445,5,0)</f>
        <v>Vacunación</v>
      </c>
      <c r="N27" s="37">
        <v>2</v>
      </c>
      <c r="O27" s="36">
        <v>3</v>
      </c>
      <c r="P27" s="36">
        <v>10</v>
      </c>
      <c r="Q27" s="36">
        <f t="shared" si="10"/>
        <v>6</v>
      </c>
      <c r="R27" s="36">
        <f t="shared" si="11"/>
        <v>60</v>
      </c>
      <c r="S27" s="36" t="str">
        <f t="shared" si="12"/>
        <v>M-6</v>
      </c>
      <c r="T27" s="38" t="str">
        <f t="shared" si="13"/>
        <v>III</v>
      </c>
      <c r="U27" s="38" t="str">
        <f t="shared" si="14"/>
        <v>Mejorable</v>
      </c>
      <c r="V27" s="87"/>
      <c r="W27" s="35" t="str">
        <f>VLOOKUP(H27,PELIGROS!A$2:G$445,6,0)</f>
        <v xml:space="preserve">Enfermedades Infectocontagiosas
</v>
      </c>
      <c r="X27" s="37" t="s">
        <v>29</v>
      </c>
      <c r="Y27" s="37" t="s">
        <v>29</v>
      </c>
      <c r="Z27" s="37" t="s">
        <v>29</v>
      </c>
      <c r="AA27" s="35" t="s">
        <v>29</v>
      </c>
      <c r="AB27" s="35" t="str">
        <f>VLOOKUP(H27,PELIGROS!A$2:G$445,7,0)</f>
        <v>Autocuidado</v>
      </c>
      <c r="AC27" s="37" t="s">
        <v>29</v>
      </c>
      <c r="AD27" s="98"/>
    </row>
    <row r="28" spans="1:30" ht="84" customHeight="1">
      <c r="A28" s="100"/>
      <c r="B28" s="100"/>
      <c r="C28" s="92"/>
      <c r="D28" s="93"/>
      <c r="E28" s="94"/>
      <c r="F28" s="94"/>
      <c r="G28" s="35" t="str">
        <f>VLOOKUP(H28,PELIGROS!A$1:G$445,2,0)</f>
        <v>INFRAROJA, ULTRAVIOLETA, VISIBLE, RADIOFRECUENCIA, MICROONDAS, LASER</v>
      </c>
      <c r="H28" s="36" t="s">
        <v>60</v>
      </c>
      <c r="I28" s="36" t="s">
        <v>1219</v>
      </c>
      <c r="J28" s="35" t="str">
        <f>VLOOKUP(H28,PELIGROS!A$2:G$445,3,0)</f>
        <v>CÁNCER, LESIONES DÉRMICAS Y OCULARES</v>
      </c>
      <c r="K28" s="37" t="s">
        <v>29</v>
      </c>
      <c r="L28" s="35" t="str">
        <f>VLOOKUP(H28,PELIGROS!A$2:G$445,4,0)</f>
        <v>Inspecciones planeadas e inspecciones no planeadas, procedimientos de programas de seguridad y salud en el trabajo</v>
      </c>
      <c r="M28" s="35" t="str">
        <f>VLOOKUP(H28,PELIGROS!A$2:G$445,5,0)</f>
        <v>PROGRAMA BLOQUEADOR SOLAR</v>
      </c>
      <c r="N28" s="37">
        <v>2</v>
      </c>
      <c r="O28" s="36">
        <v>3</v>
      </c>
      <c r="P28" s="36">
        <v>10</v>
      </c>
      <c r="Q28" s="36">
        <f t="shared" si="10"/>
        <v>6</v>
      </c>
      <c r="R28" s="36">
        <f t="shared" si="11"/>
        <v>60</v>
      </c>
      <c r="S28" s="36" t="str">
        <f t="shared" si="12"/>
        <v>M-6</v>
      </c>
      <c r="T28" s="38" t="str">
        <f t="shared" si="13"/>
        <v>III</v>
      </c>
      <c r="U28" s="38" t="str">
        <f t="shared" si="14"/>
        <v>Mejorable</v>
      </c>
      <c r="V28" s="87"/>
      <c r="W28" s="35" t="str">
        <f>VLOOKUP(H28,PELIGROS!A$2:G$445,6,0)</f>
        <v>CÁNCER</v>
      </c>
      <c r="X28" s="37" t="s">
        <v>29</v>
      </c>
      <c r="Y28" s="37" t="s">
        <v>29</v>
      </c>
      <c r="Z28" s="37" t="s">
        <v>29</v>
      </c>
      <c r="AA28" s="35" t="s">
        <v>29</v>
      </c>
      <c r="AB28" s="35" t="str">
        <f>VLOOKUP(H28,PELIGROS!A$2:G$445,7,0)</f>
        <v>N/A</v>
      </c>
      <c r="AC28" s="37" t="s">
        <v>1198</v>
      </c>
      <c r="AD28" s="98"/>
    </row>
    <row r="29" spans="1:30" ht="84" customHeight="1">
      <c r="A29" s="100"/>
      <c r="B29" s="100"/>
      <c r="C29" s="92"/>
      <c r="D29" s="93"/>
      <c r="E29" s="94"/>
      <c r="F29" s="94"/>
      <c r="G29" s="35" t="str">
        <f>VLOOKUP(H29,PELIGROS!A$1:G$445,2,0)</f>
        <v>GASES Y VAPORES</v>
      </c>
      <c r="H29" s="36" t="s">
        <v>1105</v>
      </c>
      <c r="I29" s="36" t="s">
        <v>1224</v>
      </c>
      <c r="J29" s="35" t="str">
        <f>VLOOKUP(H29,PELIGROS!A$2:G$445,3,0)</f>
        <v xml:space="preserve"> LESIONES EN LA PIEL, IRRITACIÓN EN VÍAS  RESPIRATORIAS, MUERTE</v>
      </c>
      <c r="K29" s="37" t="s">
        <v>29</v>
      </c>
      <c r="L29" s="35" t="str">
        <f>VLOOKUP(H29,PELIGROS!A$2:G$445,4,0)</f>
        <v>Inspecciones planeadas e inspecciones no planeadas, procedimientos de programas de seguridad y salud en el trabajo</v>
      </c>
      <c r="M29" s="35" t="str">
        <f>VLOOKUP(H29,PELIGROS!A$2:G$445,5,0)</f>
        <v>EPP TAPABOCAS, CARETAS CON FILTROS</v>
      </c>
      <c r="N29" s="37">
        <v>2</v>
      </c>
      <c r="O29" s="36">
        <v>2</v>
      </c>
      <c r="P29" s="36">
        <v>25</v>
      </c>
      <c r="Q29" s="36">
        <f t="shared" si="10"/>
        <v>4</v>
      </c>
      <c r="R29" s="36">
        <f t="shared" si="11"/>
        <v>100</v>
      </c>
      <c r="S29" s="36" t="str">
        <f t="shared" si="12"/>
        <v>B-4</v>
      </c>
      <c r="T29" s="38" t="str">
        <f t="shared" si="13"/>
        <v>III</v>
      </c>
      <c r="U29" s="38" t="str">
        <f t="shared" si="14"/>
        <v>Mejorable</v>
      </c>
      <c r="V29" s="87"/>
      <c r="W29" s="35" t="str">
        <f>VLOOKUP(H29,PELIGROS!A$2:G$445,6,0)</f>
        <v xml:space="preserve"> MUERTE</v>
      </c>
      <c r="X29" s="37" t="s">
        <v>29</v>
      </c>
      <c r="Y29" s="37" t="s">
        <v>29</v>
      </c>
      <c r="Z29" s="37" t="s">
        <v>29</v>
      </c>
      <c r="AA29" s="35" t="s">
        <v>29</v>
      </c>
      <c r="AB29" s="35" t="str">
        <f>VLOOKUP(H29,PELIGROS!A$2:G$445,7,0)</f>
        <v>USO Y MANEJO ADECUADO DE E.P.P.</v>
      </c>
      <c r="AC29" s="37" t="s">
        <v>1212</v>
      </c>
      <c r="AD29" s="98"/>
    </row>
    <row r="30" spans="1:30" ht="84" customHeight="1">
      <c r="A30" s="100"/>
      <c r="B30" s="100"/>
      <c r="C30" s="92"/>
      <c r="D30" s="93"/>
      <c r="E30" s="94"/>
      <c r="F30" s="94"/>
      <c r="G30" s="35" t="str">
        <f>VLOOKUP(H30,PELIGROS!A$1:G$445,2,0)</f>
        <v>CONCENTRACIÓN EN ACTIVIDADES DE ALTO DESEMPEÑO MENTAL</v>
      </c>
      <c r="H30" s="36" t="s">
        <v>65</v>
      </c>
      <c r="I30" s="36" t="s">
        <v>1220</v>
      </c>
      <c r="J30" s="35" t="str">
        <f>VLOOKUP(H30,PELIGROS!A$2:G$445,3,0)</f>
        <v>ESTRÉS, CEFALEA, IRRITABILIDAD</v>
      </c>
      <c r="K30" s="37" t="s">
        <v>29</v>
      </c>
      <c r="L30" s="35" t="str">
        <f>VLOOKUP(H30,PELIGROS!A$2:G$445,4,0)</f>
        <v>N/A</v>
      </c>
      <c r="M30" s="35" t="str">
        <f>VLOOKUP(H30,PELIGROS!A$2:G$445,5,0)</f>
        <v>PVE PSICOSOCIAL</v>
      </c>
      <c r="N30" s="37">
        <v>2</v>
      </c>
      <c r="O30" s="36">
        <v>3</v>
      </c>
      <c r="P30" s="36">
        <v>10</v>
      </c>
      <c r="Q30" s="36">
        <f t="shared" si="10"/>
        <v>6</v>
      </c>
      <c r="R30" s="36">
        <f t="shared" si="11"/>
        <v>60</v>
      </c>
      <c r="S30" s="36" t="str">
        <f t="shared" si="12"/>
        <v>M-6</v>
      </c>
      <c r="T30" s="38" t="str">
        <f t="shared" si="13"/>
        <v>III</v>
      </c>
      <c r="U30" s="38" t="str">
        <f t="shared" si="14"/>
        <v>Mejorable</v>
      </c>
      <c r="V30" s="87"/>
      <c r="W30" s="35" t="str">
        <f>VLOOKUP(H30,PELIGROS!A$2:G$445,6,0)</f>
        <v>ESTRÉS</v>
      </c>
      <c r="X30" s="37" t="s">
        <v>29</v>
      </c>
      <c r="Y30" s="37" t="s">
        <v>29</v>
      </c>
      <c r="Z30" s="37" t="s">
        <v>29</v>
      </c>
      <c r="AA30" s="35" t="s">
        <v>29</v>
      </c>
      <c r="AB30" s="35" t="str">
        <f>VLOOKUP(H30,PELIGROS!A$2:G$445,7,0)</f>
        <v>N/A</v>
      </c>
      <c r="AC30" s="37" t="s">
        <v>1199</v>
      </c>
      <c r="AD30" s="98"/>
    </row>
    <row r="31" spans="1:30" ht="84" customHeight="1">
      <c r="A31" s="100"/>
      <c r="B31" s="100"/>
      <c r="C31" s="92"/>
      <c r="D31" s="93"/>
      <c r="E31" s="94"/>
      <c r="F31" s="94"/>
      <c r="G31" s="35" t="str">
        <f>VLOOKUP(H31,PELIGROS!A$1:G$445,2,0)</f>
        <v>NATURALEZA DE LA TAREA</v>
      </c>
      <c r="H31" s="36" t="s">
        <v>69</v>
      </c>
      <c r="I31" s="36" t="s">
        <v>1220</v>
      </c>
      <c r="J31" s="35" t="str">
        <f>VLOOKUP(H31,PELIGROS!A$2:G$445,3,0)</f>
        <v>ESTRÉS,  TRANSTORNOS DEL SUEÑO</v>
      </c>
      <c r="K31" s="37" t="s">
        <v>29</v>
      </c>
      <c r="L31" s="35" t="str">
        <f>VLOOKUP(H31,PELIGROS!A$2:G$445,4,0)</f>
        <v>N/A</v>
      </c>
      <c r="M31" s="35" t="str">
        <f>VLOOKUP(H31,PELIGROS!A$2:G$445,5,0)</f>
        <v>PVE PSICOSOCIAL</v>
      </c>
      <c r="N31" s="37">
        <v>2</v>
      </c>
      <c r="O31" s="36">
        <v>3</v>
      </c>
      <c r="P31" s="36">
        <v>10</v>
      </c>
      <c r="Q31" s="36">
        <f t="shared" si="10"/>
        <v>6</v>
      </c>
      <c r="R31" s="36">
        <f t="shared" si="11"/>
        <v>60</v>
      </c>
      <c r="S31" s="36" t="str">
        <f t="shared" si="12"/>
        <v>M-6</v>
      </c>
      <c r="T31" s="38" t="str">
        <f t="shared" si="13"/>
        <v>III</v>
      </c>
      <c r="U31" s="38" t="str">
        <f t="shared" si="14"/>
        <v>Mejorable</v>
      </c>
      <c r="V31" s="87"/>
      <c r="W31" s="35" t="str">
        <f>VLOOKUP(H31,PELIGROS!A$2:G$445,6,0)</f>
        <v>ESTRÉS</v>
      </c>
      <c r="X31" s="37" t="s">
        <v>29</v>
      </c>
      <c r="Y31" s="37" t="s">
        <v>29</v>
      </c>
      <c r="Z31" s="37" t="s">
        <v>29</v>
      </c>
      <c r="AA31" s="35" t="s">
        <v>29</v>
      </c>
      <c r="AB31" s="35" t="str">
        <f>VLOOKUP(H31,PELIGROS!A$2:G$445,7,0)</f>
        <v>N/A</v>
      </c>
      <c r="AC31" s="37" t="s">
        <v>29</v>
      </c>
      <c r="AD31" s="98"/>
    </row>
    <row r="32" spans="1:30" ht="84" customHeight="1">
      <c r="A32" s="100"/>
      <c r="B32" s="100"/>
      <c r="C32" s="92"/>
      <c r="D32" s="93"/>
      <c r="E32" s="94"/>
      <c r="F32" s="94"/>
      <c r="G32" s="35" t="str">
        <f>VLOOKUP(H32,PELIGROS!A$1:G$445,2,0)</f>
        <v xml:space="preserve"> ALTA CONCENTRACIÓN</v>
      </c>
      <c r="H32" s="36" t="s">
        <v>80</v>
      </c>
      <c r="I32" s="36" t="s">
        <v>1220</v>
      </c>
      <c r="J32" s="35" t="str">
        <f>VLOOKUP(H32,PELIGROS!A$2:G$445,3,0)</f>
        <v>ESTRÉS, DEPRESIÓN, TRANSTORNOS DEL SUEÑO, AUSENCIA DE ATENCIÓN</v>
      </c>
      <c r="K32" s="37" t="s">
        <v>29</v>
      </c>
      <c r="L32" s="35" t="str">
        <f>VLOOKUP(H32,PELIGROS!A$2:G$445,4,0)</f>
        <v>N/A</v>
      </c>
      <c r="M32" s="35" t="str">
        <f>VLOOKUP(H32,PELIGROS!A$2:G$445,5,0)</f>
        <v>PVE PSICOSOCIAL</v>
      </c>
      <c r="N32" s="37">
        <v>2</v>
      </c>
      <c r="O32" s="36">
        <v>2</v>
      </c>
      <c r="P32" s="36">
        <v>10</v>
      </c>
      <c r="Q32" s="36">
        <f t="shared" si="10"/>
        <v>4</v>
      </c>
      <c r="R32" s="36">
        <f t="shared" si="11"/>
        <v>40</v>
      </c>
      <c r="S32" s="36" t="str">
        <f t="shared" si="12"/>
        <v>B-4</v>
      </c>
      <c r="T32" s="38" t="str">
        <f t="shared" si="13"/>
        <v>III</v>
      </c>
      <c r="U32" s="38" t="str">
        <f t="shared" si="14"/>
        <v>Mejorable</v>
      </c>
      <c r="V32" s="87"/>
      <c r="W32" s="35" t="str">
        <f>VLOOKUP(H32,PELIGROS!A$2:G$445,6,0)</f>
        <v>ESTRÉS, ALTERACIÓN DEL SISTEMA NERVIOSO</v>
      </c>
      <c r="X32" s="37" t="s">
        <v>29</v>
      </c>
      <c r="Y32" s="37" t="s">
        <v>29</v>
      </c>
      <c r="Z32" s="37" t="s">
        <v>29</v>
      </c>
      <c r="AA32" s="35" t="s">
        <v>29</v>
      </c>
      <c r="AB32" s="35" t="str">
        <f>VLOOKUP(H32,PELIGROS!A$2:G$445,7,0)</f>
        <v>N/A</v>
      </c>
      <c r="AC32" s="37" t="s">
        <v>29</v>
      </c>
      <c r="AD32" s="98"/>
    </row>
    <row r="33" spans="1:30" ht="84" customHeight="1">
      <c r="A33" s="100"/>
      <c r="B33" s="100"/>
      <c r="C33" s="92"/>
      <c r="D33" s="93"/>
      <c r="E33" s="94"/>
      <c r="F33" s="94"/>
      <c r="G33" s="35" t="str">
        <f>VLOOKUP(H33,PELIGROS!A$1:G$445,2,0)</f>
        <v>Forzadas, Prolongadas</v>
      </c>
      <c r="H33" s="36" t="s">
        <v>37</v>
      </c>
      <c r="I33" s="36" t="s">
        <v>1221</v>
      </c>
      <c r="J33" s="35" t="str">
        <f>VLOOKUP(H33,PELIGROS!A$2:G$445,3,0)</f>
        <v xml:space="preserve">Lesiones osteomusculares, lesiones osteoarticulares
</v>
      </c>
      <c r="K33" s="37" t="s">
        <v>29</v>
      </c>
      <c r="L33" s="35" t="str">
        <f>VLOOKUP(H33,PELIGROS!A$2:G$445,4,0)</f>
        <v>Inspecciones planeadas e inspecciones no planeadas, procedimientos de programas de seguridad y salud en el trabajo</v>
      </c>
      <c r="M33" s="35" t="str">
        <f>VLOOKUP(H33,PELIGROS!A$2:G$445,5,0)</f>
        <v>PVE Biomecánico, programa pausas activas, exámenes periódicos, recomendaciones, control de posturas</v>
      </c>
      <c r="N33" s="37">
        <v>2</v>
      </c>
      <c r="O33" s="36">
        <v>3</v>
      </c>
      <c r="P33" s="36">
        <v>25</v>
      </c>
      <c r="Q33" s="36">
        <f t="shared" si="10"/>
        <v>6</v>
      </c>
      <c r="R33" s="36">
        <f t="shared" si="11"/>
        <v>150</v>
      </c>
      <c r="S33" s="36" t="str">
        <f t="shared" si="12"/>
        <v>M-6</v>
      </c>
      <c r="T33" s="38" t="str">
        <f t="shared" si="13"/>
        <v>II</v>
      </c>
      <c r="U33" s="38" t="str">
        <f t="shared" si="14"/>
        <v>No Aceptable o Aceptable Con Control Especifico</v>
      </c>
      <c r="V33" s="87"/>
      <c r="W33" s="35" t="str">
        <f>VLOOKUP(H33,PELIGROS!A$2:G$445,6,0)</f>
        <v>Enfermedades Osteomusculares</v>
      </c>
      <c r="X33" s="37" t="s">
        <v>29</v>
      </c>
      <c r="Y33" s="37" t="s">
        <v>29</v>
      </c>
      <c r="Z33" s="37" t="s">
        <v>29</v>
      </c>
      <c r="AA33" s="35" t="s">
        <v>29</v>
      </c>
      <c r="AB33" s="35" t="str">
        <f>VLOOKUP(H33,PELIGROS!A$2:G$445,7,0)</f>
        <v>Prevención en lesiones osteomusculares, líderes de pausas activas</v>
      </c>
      <c r="AC33" s="37" t="s">
        <v>1204</v>
      </c>
      <c r="AD33" s="98"/>
    </row>
    <row r="34" spans="1:30" ht="84" customHeight="1">
      <c r="A34" s="100"/>
      <c r="B34" s="100"/>
      <c r="C34" s="92"/>
      <c r="D34" s="93"/>
      <c r="E34" s="94"/>
      <c r="F34" s="94"/>
      <c r="G34" s="35" t="str">
        <f>VLOOKUP(H34,PELIGROS!A$1:G$445,2,0)</f>
        <v>Higiene Muscular</v>
      </c>
      <c r="H34" s="36" t="s">
        <v>464</v>
      </c>
      <c r="I34" s="36" t="s">
        <v>1221</v>
      </c>
      <c r="J34" s="35" t="str">
        <f>VLOOKUP(H34,PELIGROS!A$2:G$445,3,0)</f>
        <v>Lesiones Musculoesqueléticas</v>
      </c>
      <c r="K34" s="37" t="s">
        <v>29</v>
      </c>
      <c r="L34" s="35" t="str">
        <f>VLOOKUP(H34,PELIGROS!A$2:G$445,4,0)</f>
        <v>N/A</v>
      </c>
      <c r="M34" s="35" t="str">
        <f>VLOOKUP(H34,PELIGROS!A$2:G$445,5,0)</f>
        <v>N/A</v>
      </c>
      <c r="N34" s="37">
        <v>2</v>
      </c>
      <c r="O34" s="36">
        <v>3</v>
      </c>
      <c r="P34" s="36">
        <v>10</v>
      </c>
      <c r="Q34" s="36">
        <f t="shared" si="10"/>
        <v>6</v>
      </c>
      <c r="R34" s="36">
        <f t="shared" si="11"/>
        <v>60</v>
      </c>
      <c r="S34" s="36" t="str">
        <f t="shared" si="12"/>
        <v>M-6</v>
      </c>
      <c r="T34" s="38" t="str">
        <f t="shared" si="13"/>
        <v>III</v>
      </c>
      <c r="U34" s="38" t="str">
        <f t="shared" si="14"/>
        <v>Mejorable</v>
      </c>
      <c r="V34" s="87"/>
      <c r="W34" s="35" t="str">
        <f>VLOOKUP(H34,PELIGROS!A$2:G$445,6,0)</f>
        <v xml:space="preserve">Enfermedades Osteomusculares
</v>
      </c>
      <c r="X34" s="37" t="s">
        <v>29</v>
      </c>
      <c r="Y34" s="37" t="s">
        <v>29</v>
      </c>
      <c r="Z34" s="37" t="s">
        <v>29</v>
      </c>
      <c r="AA34" s="35" t="s">
        <v>29</v>
      </c>
      <c r="AB34" s="35" t="str">
        <f>VLOOKUP(H34,PELIGROS!A$2:G$445,7,0)</f>
        <v>Prevención en lesiones osteomusculares, líderes de pausas activas</v>
      </c>
      <c r="AC34" s="37" t="s">
        <v>1210</v>
      </c>
      <c r="AD34" s="98"/>
    </row>
    <row r="35" spans="1:30" ht="84" customHeight="1">
      <c r="A35" s="100"/>
      <c r="B35" s="100"/>
      <c r="C35" s="92"/>
      <c r="D35" s="93"/>
      <c r="E35" s="94"/>
      <c r="F35" s="94"/>
      <c r="G35" s="35" t="str">
        <f>VLOOKUP(H35,PELIGROS!A$1:G$445,2,0)</f>
        <v>Atropellamiento, Envestir</v>
      </c>
      <c r="H35" s="36" t="s">
        <v>1071</v>
      </c>
      <c r="I35" s="36" t="s">
        <v>1222</v>
      </c>
      <c r="J35" s="35" t="str">
        <f>VLOOKUP(H35,PELIGROS!A$2:G$445,3,0)</f>
        <v>Lesiones, pérdidas materiales, muerte</v>
      </c>
      <c r="K35" s="37" t="s">
        <v>29</v>
      </c>
      <c r="L35" s="35" t="str">
        <f>VLOOKUP(H35,PELIGROS!A$2:G$445,4,0)</f>
        <v>Inspecciones planeadas e inspecciones no planeadas, procedimientos de programas de seguridad y salud en el trabajo</v>
      </c>
      <c r="M35" s="35" t="str">
        <f>VLOOKUP(H35,PELIGROS!A$2:G$445,5,0)</f>
        <v>Programa de seguridad vial, señalización</v>
      </c>
      <c r="N35" s="37">
        <v>2</v>
      </c>
      <c r="O35" s="36">
        <v>3</v>
      </c>
      <c r="P35" s="36">
        <v>60</v>
      </c>
      <c r="Q35" s="36">
        <f t="shared" si="10"/>
        <v>6</v>
      </c>
      <c r="R35" s="36">
        <f t="shared" si="11"/>
        <v>360</v>
      </c>
      <c r="S35" s="36" t="str">
        <f t="shared" si="12"/>
        <v>M-6</v>
      </c>
      <c r="T35" s="38" t="str">
        <f t="shared" si="13"/>
        <v>II</v>
      </c>
      <c r="U35" s="38" t="str">
        <f t="shared" si="14"/>
        <v>No Aceptable o Aceptable Con Control Especifico</v>
      </c>
      <c r="V35" s="87"/>
      <c r="W35" s="35" t="str">
        <f>VLOOKUP(H35,PELIGROS!A$2:G$445,6,0)</f>
        <v>Muerte</v>
      </c>
      <c r="X35" s="37" t="s">
        <v>29</v>
      </c>
      <c r="Y35" s="37" t="s">
        <v>29</v>
      </c>
      <c r="Z35" s="37" t="s">
        <v>29</v>
      </c>
      <c r="AA35" s="35" t="s">
        <v>29</v>
      </c>
      <c r="AB35" s="35" t="str">
        <f>VLOOKUP(H35,PELIGROS!A$2:G$445,7,0)</f>
        <v>Seguridad vial y manejo defensivo, aseguramiento de áreas de trabajo</v>
      </c>
      <c r="AC35" s="37" t="s">
        <v>1200</v>
      </c>
      <c r="AD35" s="98"/>
    </row>
    <row r="36" spans="1:30" ht="84" customHeight="1">
      <c r="A36" s="100"/>
      <c r="B36" s="100"/>
      <c r="C36" s="92"/>
      <c r="D36" s="93"/>
      <c r="E36" s="94"/>
      <c r="F36" s="94"/>
      <c r="G36" s="35" t="str">
        <f>VLOOKUP(H36,PELIGROS!A$1:G$445,2,0)</f>
        <v>Superficies de trabajo irregulares o deslizantes</v>
      </c>
      <c r="H36" s="36" t="s">
        <v>571</v>
      </c>
      <c r="I36" s="36" t="s">
        <v>1222</v>
      </c>
      <c r="J36" s="35" t="str">
        <f>VLOOKUP(H36,PELIGROS!A$2:G$445,3,0)</f>
        <v>Caídas del mismo nivel, fracturas, golpe con objetos, caídas de objetos, obstrucción de rutas de evacuación</v>
      </c>
      <c r="K36" s="37" t="s">
        <v>29</v>
      </c>
      <c r="L36" s="35" t="str">
        <f>VLOOKUP(H36,PELIGROS!A$2:G$445,4,0)</f>
        <v>N/A</v>
      </c>
      <c r="M36" s="35" t="str">
        <f>VLOOKUP(H36,PELIGROS!A$2:G$445,5,0)</f>
        <v>N/A</v>
      </c>
      <c r="N36" s="37">
        <v>2</v>
      </c>
      <c r="O36" s="36">
        <v>3</v>
      </c>
      <c r="P36" s="36">
        <v>25</v>
      </c>
      <c r="Q36" s="36">
        <f t="shared" si="10"/>
        <v>6</v>
      </c>
      <c r="R36" s="36">
        <f t="shared" si="11"/>
        <v>150</v>
      </c>
      <c r="S36" s="36" t="str">
        <f t="shared" si="12"/>
        <v>M-6</v>
      </c>
      <c r="T36" s="38" t="str">
        <f t="shared" si="13"/>
        <v>II</v>
      </c>
      <c r="U36" s="38" t="str">
        <f t="shared" si="14"/>
        <v>No Aceptable o Aceptable Con Control Especifico</v>
      </c>
      <c r="V36" s="87"/>
      <c r="W36" s="35" t="str">
        <f>VLOOKUP(H36,PELIGROS!A$2:G$445,6,0)</f>
        <v>Caídas de distinto nivel</v>
      </c>
      <c r="X36" s="37" t="s">
        <v>29</v>
      </c>
      <c r="Y36" s="37" t="s">
        <v>29</v>
      </c>
      <c r="Z36" s="37" t="s">
        <v>29</v>
      </c>
      <c r="AA36" s="35" t="s">
        <v>29</v>
      </c>
      <c r="AB36" s="35" t="str">
        <f>VLOOKUP(H36,PELIGROS!A$2:G$445,7,0)</f>
        <v>Pautas Básicas en orden y aseo en el lugar de trabajo, actos y condiciones inseguras</v>
      </c>
      <c r="AC36" s="37" t="s">
        <v>1201</v>
      </c>
      <c r="AD36" s="98"/>
    </row>
    <row r="37" spans="1:30" ht="84" customHeight="1">
      <c r="A37" s="100"/>
      <c r="B37" s="100"/>
      <c r="C37" s="92"/>
      <c r="D37" s="93"/>
      <c r="E37" s="94"/>
      <c r="F37" s="94"/>
      <c r="G37" s="35" t="str">
        <f>VLOOKUP(H37,PELIGROS!A$1:G$445,2,0)</f>
        <v>Atraco, golpiza, atentados y secuestrados</v>
      </c>
      <c r="H37" s="36" t="s">
        <v>51</v>
      </c>
      <c r="I37" s="36" t="s">
        <v>1222</v>
      </c>
      <c r="J37" s="35" t="str">
        <f>VLOOKUP(H37,PELIGROS!A$2:G$445,3,0)</f>
        <v>Estrés, golpes, Secuestros</v>
      </c>
      <c r="K37" s="37" t="s">
        <v>29</v>
      </c>
      <c r="L37" s="35" t="str">
        <f>VLOOKUP(H37,PELIGROS!A$2:G$445,4,0)</f>
        <v>Inspecciones planeadas e inspecciones no planeadas, procedimientos de programas de seguridad y salud en el trabajo</v>
      </c>
      <c r="M37" s="35" t="str">
        <f>VLOOKUP(H37,PELIGROS!A$2:G$445,5,0)</f>
        <v xml:space="preserve">Uniformes Corporativos, Chaquetas corporativas, Carnetización
</v>
      </c>
      <c r="N37" s="37">
        <v>2</v>
      </c>
      <c r="O37" s="36">
        <v>3</v>
      </c>
      <c r="P37" s="36">
        <v>60</v>
      </c>
      <c r="Q37" s="36">
        <f t="shared" si="10"/>
        <v>6</v>
      </c>
      <c r="R37" s="36">
        <f t="shared" si="11"/>
        <v>360</v>
      </c>
      <c r="S37" s="36" t="str">
        <f t="shared" si="12"/>
        <v>M-6</v>
      </c>
      <c r="T37" s="38" t="str">
        <f t="shared" si="13"/>
        <v>II</v>
      </c>
      <c r="U37" s="38" t="str">
        <f t="shared" si="14"/>
        <v>No Aceptable o Aceptable Con Control Especifico</v>
      </c>
      <c r="V37" s="87"/>
      <c r="W37" s="35" t="str">
        <f>VLOOKUP(H37,PELIGROS!A$2:G$445,6,0)</f>
        <v>Secuestros</v>
      </c>
      <c r="X37" s="37" t="s">
        <v>29</v>
      </c>
      <c r="Y37" s="37" t="s">
        <v>29</v>
      </c>
      <c r="Z37" s="37" t="s">
        <v>29</v>
      </c>
      <c r="AA37" s="35" t="s">
        <v>29</v>
      </c>
      <c r="AB37" s="35" t="str">
        <f>VLOOKUP(H37,PELIGROS!A$2:G$445,7,0)</f>
        <v>N/A</v>
      </c>
      <c r="AC37" s="37" t="s">
        <v>1205</v>
      </c>
      <c r="AD37" s="98"/>
    </row>
    <row r="38" spans="1:30" ht="84" customHeight="1">
      <c r="A38" s="100"/>
      <c r="B38" s="100"/>
      <c r="C38" s="92"/>
      <c r="D38" s="93"/>
      <c r="E38" s="94"/>
      <c r="F38" s="94"/>
      <c r="G38" s="35" t="str">
        <f>VLOOKUP(H38,PELIGROS!A$1:G$445,2,0)</f>
        <v>MANTENIMIENTO DE PUENTE GRUAS, LIMPIEZA DE CANALES, MANTENIMIENTO DE INSTALACIONES LOCATIVAS, MANTENIMIENTO Y REPARACIÓN DE POZOS</v>
      </c>
      <c r="H38" s="36" t="s">
        <v>593</v>
      </c>
      <c r="I38" s="36" t="s">
        <v>1222</v>
      </c>
      <c r="J38" s="35" t="str">
        <f>VLOOKUP(H38,PELIGROS!A$2:G$445,3,0)</f>
        <v>LESIONES, FRACTURAS, MUERTE</v>
      </c>
      <c r="K38" s="37" t="s">
        <v>29</v>
      </c>
      <c r="L38" s="35" t="str">
        <f>VLOOKUP(H38,PELIGROS!A$2:G$445,4,0)</f>
        <v>Inspecciones planeadas e inspecciones no planeadas, procedimientos de programas de seguridad y salud en el trabajo</v>
      </c>
      <c r="M38" s="35" t="str">
        <f>VLOOKUP(H38,PELIGROS!A$2:G$445,5,0)</f>
        <v>EPP</v>
      </c>
      <c r="N38" s="37">
        <v>2</v>
      </c>
      <c r="O38" s="36">
        <v>2</v>
      </c>
      <c r="P38" s="36">
        <v>60</v>
      </c>
      <c r="Q38" s="36">
        <f t="shared" si="10"/>
        <v>4</v>
      </c>
      <c r="R38" s="36">
        <f t="shared" si="11"/>
        <v>240</v>
      </c>
      <c r="S38" s="36" t="str">
        <f t="shared" si="12"/>
        <v>B-4</v>
      </c>
      <c r="T38" s="38" t="str">
        <f t="shared" si="13"/>
        <v>II</v>
      </c>
      <c r="U38" s="38" t="str">
        <f t="shared" si="14"/>
        <v>No Aceptable o Aceptable Con Control Especifico</v>
      </c>
      <c r="V38" s="87"/>
      <c r="W38" s="35" t="str">
        <f>VLOOKUP(H38,PELIGROS!A$2:G$445,6,0)</f>
        <v>MUERTE</v>
      </c>
      <c r="X38" s="37" t="s">
        <v>29</v>
      </c>
      <c r="Y38" s="37" t="s">
        <v>29</v>
      </c>
      <c r="Z38" s="37" t="s">
        <v>29</v>
      </c>
      <c r="AA38" s="35" t="s">
        <v>29</v>
      </c>
      <c r="AB38" s="35" t="str">
        <f>VLOOKUP(H38,PELIGROS!A$2:G$445,7,0)</f>
        <v>CERTIFICACIÓN Y/O ENTRENAMIENTO EN TRABAJO SEGURO EN ALTURAS; DILGENCIAMIENTO DE PERMISO DE TRABAJO; USO Y MANEJO ADECUADO DE E.P.P.; ARME Y DESARME DE ANDAMIOS</v>
      </c>
      <c r="AC38" s="37" t="s">
        <v>1208</v>
      </c>
      <c r="AD38" s="98"/>
    </row>
    <row r="39" spans="1:30" ht="84" customHeight="1">
      <c r="A39" s="100"/>
      <c r="B39" s="100"/>
      <c r="C39" s="92"/>
      <c r="D39" s="93"/>
      <c r="E39" s="94"/>
      <c r="F39" s="94"/>
      <c r="G39" s="35" t="str">
        <f>VLOOKUP(H39,PELIGROS!A$1:G$445,2,0)</f>
        <v>MANTENIMIENTO DE PUENTE GRUAS, LIMPIEZA DE CANALES, MANTENIMIENTO DE INSTALACIONES LOCATIVAS, MANTENIMIENTO Y REPARACIÓN DE POZOS</v>
      </c>
      <c r="H39" s="35" t="s">
        <v>593</v>
      </c>
      <c r="I39" s="35" t="s">
        <v>1222</v>
      </c>
      <c r="J39" s="35" t="str">
        <f>VLOOKUP(H39,PELIGROS!A$2:G$445,3,0)</f>
        <v>LESIONES, FRACTURAS, MUERTE</v>
      </c>
      <c r="K39" s="37" t="s">
        <v>29</v>
      </c>
      <c r="L39" s="35" t="str">
        <f>VLOOKUP(H39,PELIGROS!A$2:G$445,4,0)</f>
        <v>Inspecciones planeadas e inspecciones no planeadas, procedimientos de programas de seguridad y salud en el trabajo</v>
      </c>
      <c r="M39" s="35" t="str">
        <f>VLOOKUP(H39,PELIGROS!A$2:G$445,5,0)</f>
        <v>EPP</v>
      </c>
      <c r="N39" s="37">
        <v>2</v>
      </c>
      <c r="O39" s="43">
        <v>1</v>
      </c>
      <c r="P39" s="43">
        <v>10</v>
      </c>
      <c r="Q39" s="43">
        <f t="shared" ref="Q39" si="15">N39*O39</f>
        <v>2</v>
      </c>
      <c r="R39" s="43">
        <f t="shared" ref="R39" si="16">P39*Q39</f>
        <v>20</v>
      </c>
      <c r="S39" s="35" t="str">
        <f t="shared" ref="S39" si="17">IF(Q39=40,"MA-40",IF(Q39=30,"MA-30",IF(Q39=20,"A-20",IF(Q39=10,"A-10",IF(Q39=24,"MA-24",IF(Q39=18,"A-18",IF(Q39=12,"A-12",IF(Q39=6,"M-6",IF(Q39=8,"M-8",IF(Q39=6,"M-6",IF(Q39=4,"B-4",IF(Q39=2,"B-2",))))))))))))</f>
        <v>B-2</v>
      </c>
      <c r="T39" s="34" t="str">
        <f t="shared" ref="T39" si="18">IF(R39&lt;=20,"IV",IF(R39&lt;=120,"III",IF(R39&lt;=500,"II",IF(R39&lt;=4000,"I"))))</f>
        <v>IV</v>
      </c>
      <c r="U39" s="34" t="str">
        <f t="shared" ref="U39" si="19">IF(T39=0,"",IF(T39="IV","Aceptable",IF(T39="III","Mejorable",IF(T39="II","No Aceptable o Aceptable Con Control Especifico",IF(T39="I","No Aceptable","")))))</f>
        <v>Aceptable</v>
      </c>
      <c r="V39" s="87"/>
      <c r="W39" s="35" t="str">
        <f>VLOOKUP(H39,PELIGROS!A$2:G$445,6,0)</f>
        <v>MUERTE</v>
      </c>
      <c r="X39" s="37" t="s">
        <v>29</v>
      </c>
      <c r="Y39" s="37" t="s">
        <v>29</v>
      </c>
      <c r="Z39" s="37" t="s">
        <v>29</v>
      </c>
      <c r="AA39" s="37" t="s">
        <v>1228</v>
      </c>
      <c r="AB39" s="35" t="str">
        <f>VLOOKUP(H39,PELIGROS!A$2:G$445,7,0)</f>
        <v>CERTIFICACIÓN Y/O ENTRENAMIENTO EN TRABAJO SEGURO EN ALTURAS; DILGENCIAMIENTO DE PERMISO DE TRABAJO; USO Y MANEJO ADECUADO DE E.P.P.; ARME Y DESARME DE ANDAMIOS</v>
      </c>
      <c r="AC39" s="37" t="s">
        <v>1229</v>
      </c>
      <c r="AD39" s="98"/>
    </row>
    <row r="40" spans="1:30" ht="84" customHeight="1">
      <c r="A40" s="100"/>
      <c r="B40" s="100"/>
      <c r="C40" s="92"/>
      <c r="D40" s="93"/>
      <c r="E40" s="94"/>
      <c r="F40" s="94"/>
      <c r="G40" s="35" t="str">
        <f>VLOOKUP(H40,PELIGROS!A$1:G$445,2,0)</f>
        <v>SISMOS, INCENDIOS, INUNDACIONES, TERREMOTOS, VENDAVALES, DERRUMBE</v>
      </c>
      <c r="H40" s="36" t="s">
        <v>55</v>
      </c>
      <c r="I40" s="36" t="s">
        <v>1223</v>
      </c>
      <c r="J40" s="35" t="str">
        <f>VLOOKUP(H40,PELIGROS!A$2:G$445,3,0)</f>
        <v>SISMOS, INCENDIOS, INUNDACIONES, TERREMOTOS, VENDAVALES</v>
      </c>
      <c r="K40" s="37" t="s">
        <v>29</v>
      </c>
      <c r="L40" s="35" t="str">
        <f>VLOOKUP(H40,PELIGROS!A$2:G$445,4,0)</f>
        <v>Inspecciones planeadas e inspecciones no planeadas, procedimientos de programas de seguridad y salud en el trabajo</v>
      </c>
      <c r="M40" s="35" t="str">
        <f>VLOOKUP(H40,PELIGROS!A$2:G$445,5,0)</f>
        <v>BRIGADAS DE EMERGENCIAS</v>
      </c>
      <c r="N40" s="37">
        <v>2</v>
      </c>
      <c r="O40" s="36">
        <v>1</v>
      </c>
      <c r="P40" s="36">
        <v>100</v>
      </c>
      <c r="Q40" s="36">
        <f t="shared" ref="Q40:Q52" si="20">N40*O40</f>
        <v>2</v>
      </c>
      <c r="R40" s="36">
        <f t="shared" ref="R40:R52" si="21">P40*Q40</f>
        <v>200</v>
      </c>
      <c r="S40" s="36" t="str">
        <f t="shared" ref="S40:S52" si="22">IF(Q40=40,"MA-40",IF(Q40=30,"MA-30",IF(Q40=20,"A-20",IF(Q40=10,"A-10",IF(Q40=24,"MA-24",IF(Q40=18,"A-18",IF(Q40=12,"A-12",IF(Q40=6,"M-6",IF(Q40=8,"M-8",IF(Q40=6,"M-6",IF(Q40=4,"B-4",IF(Q40=2,"B-2",))))))))))))</f>
        <v>B-2</v>
      </c>
      <c r="T40" s="38" t="str">
        <f t="shared" ref="T40:T52" si="23">IF(R40&lt;=20,"IV",IF(R40&lt;=120,"III",IF(R40&lt;=500,"II",IF(R40&lt;=4000,"I"))))</f>
        <v>II</v>
      </c>
      <c r="U40" s="38" t="str">
        <f t="shared" ref="U40:U52" si="24">IF(T40=0,"",IF(T40="IV","Aceptable",IF(T40="III","Mejorable",IF(T40="II","No Aceptable o Aceptable Con Control Especifico",IF(T40="I","No Aceptable","")))))</f>
        <v>No Aceptable o Aceptable Con Control Especifico</v>
      </c>
      <c r="V40" s="87"/>
      <c r="W40" s="35" t="str">
        <f>VLOOKUP(H40,PELIGROS!A$2:G$445,6,0)</f>
        <v>MUERTE</v>
      </c>
      <c r="X40" s="37" t="s">
        <v>29</v>
      </c>
      <c r="Y40" s="37" t="s">
        <v>29</v>
      </c>
      <c r="Z40" s="37" t="s">
        <v>29</v>
      </c>
      <c r="AA40" s="35" t="s">
        <v>1202</v>
      </c>
      <c r="AB40" s="35" t="str">
        <f>VLOOKUP(H40,PELIGROS!A$2:G$445,7,0)</f>
        <v>ENTRENAMIENTO DE LA BRIGADA; DIVULGACIÓN DE PLAN DE EMERGENCIA</v>
      </c>
      <c r="AC40" s="37" t="s">
        <v>1203</v>
      </c>
      <c r="AD40" s="98"/>
    </row>
    <row r="41" spans="1:30" ht="84" customHeight="1">
      <c r="A41" s="100"/>
      <c r="B41" s="100"/>
      <c r="C41" s="89" t="s">
        <v>1213</v>
      </c>
      <c r="D41" s="90" t="s">
        <v>1214</v>
      </c>
      <c r="E41" s="91" t="s">
        <v>1030</v>
      </c>
      <c r="F41" s="91" t="s">
        <v>1196</v>
      </c>
      <c r="G41" s="29" t="str">
        <f>VLOOKUP(H41,PELIGROS!A$1:G$445,2,0)</f>
        <v>Bacterias</v>
      </c>
      <c r="H41" s="30" t="s">
        <v>100</v>
      </c>
      <c r="I41" s="30" t="s">
        <v>1218</v>
      </c>
      <c r="J41" s="29" t="str">
        <f>VLOOKUP(H41,PELIGROS!A$2:G$445,3,0)</f>
        <v>Infecciones Bacterianas</v>
      </c>
      <c r="K41" s="31" t="s">
        <v>29</v>
      </c>
      <c r="L41" s="29" t="str">
        <f>VLOOKUP(H41,PELIGROS!A$2:G$445,4,0)</f>
        <v>N/A</v>
      </c>
      <c r="M41" s="29" t="str">
        <f>VLOOKUP(H41,PELIGROS!A$2:G$445,5,0)</f>
        <v>Vacunación</v>
      </c>
      <c r="N41" s="31">
        <v>2</v>
      </c>
      <c r="O41" s="30">
        <v>3</v>
      </c>
      <c r="P41" s="30">
        <v>10</v>
      </c>
      <c r="Q41" s="30">
        <f t="shared" si="20"/>
        <v>6</v>
      </c>
      <c r="R41" s="30">
        <f t="shared" si="21"/>
        <v>60</v>
      </c>
      <c r="S41" s="30" t="str">
        <f t="shared" si="22"/>
        <v>M-6</v>
      </c>
      <c r="T41" s="32" t="str">
        <f t="shared" si="23"/>
        <v>III</v>
      </c>
      <c r="U41" s="32" t="str">
        <f t="shared" si="24"/>
        <v>Mejorable</v>
      </c>
      <c r="V41" s="88">
        <v>2</v>
      </c>
      <c r="W41" s="29" t="str">
        <f>VLOOKUP(H41,PELIGROS!A$2:G$445,6,0)</f>
        <v xml:space="preserve">Enfermedades Infectocontagiosas
</v>
      </c>
      <c r="X41" s="31" t="s">
        <v>29</v>
      </c>
      <c r="Y41" s="31" t="s">
        <v>29</v>
      </c>
      <c r="Z41" s="31" t="s">
        <v>29</v>
      </c>
      <c r="AA41" s="29" t="s">
        <v>29</v>
      </c>
      <c r="AB41" s="29" t="str">
        <f>VLOOKUP(H41,PELIGROS!A$2:G$445,7,0)</f>
        <v>Autocuidado</v>
      </c>
      <c r="AC41" s="31" t="s">
        <v>1206</v>
      </c>
      <c r="AD41" s="97" t="s">
        <v>1197</v>
      </c>
    </row>
    <row r="42" spans="1:30" ht="84" customHeight="1">
      <c r="A42" s="100"/>
      <c r="B42" s="100"/>
      <c r="C42" s="89"/>
      <c r="D42" s="90"/>
      <c r="E42" s="91"/>
      <c r="F42" s="91"/>
      <c r="G42" s="29" t="str">
        <f>VLOOKUP(H42,PELIGROS!A$1:G$445,2,0)</f>
        <v>Virus</v>
      </c>
      <c r="H42" s="30" t="s">
        <v>106</v>
      </c>
      <c r="I42" s="30" t="s">
        <v>1218</v>
      </c>
      <c r="J42" s="29" t="str">
        <f>VLOOKUP(H42,PELIGROS!A$2:G$445,3,0)</f>
        <v>Infecciones Virales</v>
      </c>
      <c r="K42" s="31" t="s">
        <v>29</v>
      </c>
      <c r="L42" s="29" t="str">
        <f>VLOOKUP(H42,PELIGROS!A$2:G$445,4,0)</f>
        <v>Inspecciones planeadas e inspecciones no planeadas, procedimientos de programas de seguridad y salud en el trabajo</v>
      </c>
      <c r="M42" s="29" t="str">
        <f>VLOOKUP(H42,PELIGROS!A$2:G$445,5,0)</f>
        <v>Programa de vacunación, bota pantalón, overol, guantes, tapabocas, mascarillas con filtros</v>
      </c>
      <c r="N42" s="31">
        <v>2</v>
      </c>
      <c r="O42" s="30">
        <v>3</v>
      </c>
      <c r="P42" s="30">
        <v>10</v>
      </c>
      <c r="Q42" s="30">
        <f t="shared" si="20"/>
        <v>6</v>
      </c>
      <c r="R42" s="30">
        <f t="shared" si="21"/>
        <v>60</v>
      </c>
      <c r="S42" s="30" t="str">
        <f t="shared" si="22"/>
        <v>M-6</v>
      </c>
      <c r="T42" s="32" t="str">
        <f t="shared" si="23"/>
        <v>III</v>
      </c>
      <c r="U42" s="32" t="str">
        <f t="shared" si="24"/>
        <v>Mejorable</v>
      </c>
      <c r="V42" s="88"/>
      <c r="W42" s="29" t="str">
        <f>VLOOKUP(H42,PELIGROS!A$2:G$445,6,0)</f>
        <v xml:space="preserve">Enfermedades Infectocontagiosas
</v>
      </c>
      <c r="X42" s="31" t="s">
        <v>29</v>
      </c>
      <c r="Y42" s="31" t="s">
        <v>29</v>
      </c>
      <c r="Z42" s="31" t="s">
        <v>29</v>
      </c>
      <c r="AA42" s="29" t="s">
        <v>29</v>
      </c>
      <c r="AB42" s="29" t="str">
        <f>VLOOKUP(H42,PELIGROS!A$2:G$445,7,0)</f>
        <v xml:space="preserve">Riesgo Biológico, Autocuidado y/o Uso y manejo adecuado de E.P.P.
</v>
      </c>
      <c r="AC42" s="31" t="s">
        <v>29</v>
      </c>
      <c r="AD42" s="97"/>
    </row>
    <row r="43" spans="1:30" ht="84" customHeight="1">
      <c r="A43" s="100"/>
      <c r="B43" s="100"/>
      <c r="C43" s="89"/>
      <c r="D43" s="90"/>
      <c r="E43" s="91"/>
      <c r="F43" s="91"/>
      <c r="G43" s="29" t="str">
        <f>VLOOKUP(H43,PELIGROS!A$1:G$445,2,0)</f>
        <v>Virus</v>
      </c>
      <c r="H43" s="30" t="s">
        <v>108</v>
      </c>
      <c r="I43" s="30" t="s">
        <v>1218</v>
      </c>
      <c r="J43" s="29" t="str">
        <f>VLOOKUP(H43,PELIGROS!A$2:G$445,3,0)</f>
        <v>Infecciones Virales</v>
      </c>
      <c r="K43" s="31" t="s">
        <v>29</v>
      </c>
      <c r="L43" s="29" t="str">
        <f>VLOOKUP(H43,PELIGROS!A$2:G$445,4,0)</f>
        <v>N/A</v>
      </c>
      <c r="M43" s="29" t="str">
        <f>VLOOKUP(H43,PELIGROS!A$2:G$445,5,0)</f>
        <v>Vacunación</v>
      </c>
      <c r="N43" s="31">
        <v>2</v>
      </c>
      <c r="O43" s="30">
        <v>3</v>
      </c>
      <c r="P43" s="30">
        <v>10</v>
      </c>
      <c r="Q43" s="30">
        <f t="shared" si="20"/>
        <v>6</v>
      </c>
      <c r="R43" s="30">
        <f t="shared" si="21"/>
        <v>60</v>
      </c>
      <c r="S43" s="30" t="str">
        <f t="shared" si="22"/>
        <v>M-6</v>
      </c>
      <c r="T43" s="32" t="str">
        <f t="shared" si="23"/>
        <v>III</v>
      </c>
      <c r="U43" s="32" t="str">
        <f t="shared" si="24"/>
        <v>Mejorable</v>
      </c>
      <c r="V43" s="88"/>
      <c r="W43" s="29" t="str">
        <f>VLOOKUP(H43,PELIGROS!A$2:G$445,6,0)</f>
        <v xml:space="preserve">Enfermedades Infectocontagiosas
</v>
      </c>
      <c r="X43" s="31" t="s">
        <v>29</v>
      </c>
      <c r="Y43" s="31" t="s">
        <v>29</v>
      </c>
      <c r="Z43" s="31" t="s">
        <v>29</v>
      </c>
      <c r="AA43" s="29" t="s">
        <v>29</v>
      </c>
      <c r="AB43" s="29" t="str">
        <f>VLOOKUP(H43,PELIGROS!A$2:G$445,7,0)</f>
        <v>Autocuidado</v>
      </c>
      <c r="AC43" s="31" t="s">
        <v>29</v>
      </c>
      <c r="AD43" s="97"/>
    </row>
    <row r="44" spans="1:30" ht="84" customHeight="1">
      <c r="A44" s="100"/>
      <c r="B44" s="100"/>
      <c r="C44" s="89"/>
      <c r="D44" s="90"/>
      <c r="E44" s="91"/>
      <c r="F44" s="91"/>
      <c r="G44" s="29" t="str">
        <f>VLOOKUP(H44,PELIGROS!A$1:G$445,2,0)</f>
        <v>GASES Y VAPORES</v>
      </c>
      <c r="H44" s="30" t="s">
        <v>1105</v>
      </c>
      <c r="I44" s="30" t="s">
        <v>1224</v>
      </c>
      <c r="J44" s="29" t="str">
        <f>VLOOKUP(H44,PELIGROS!A$2:G$445,3,0)</f>
        <v xml:space="preserve"> LESIONES EN LA PIEL, IRRITACIÓN EN VÍAS  RESPIRATORIAS, MUERTE</v>
      </c>
      <c r="K44" s="31" t="s">
        <v>29</v>
      </c>
      <c r="L44" s="29" t="str">
        <f>VLOOKUP(H44,PELIGROS!A$2:G$445,4,0)</f>
        <v>Inspecciones planeadas e inspecciones no planeadas, procedimientos de programas de seguridad y salud en el trabajo</v>
      </c>
      <c r="M44" s="29" t="str">
        <f>VLOOKUP(H44,PELIGROS!A$2:G$445,5,0)</f>
        <v>EPP TAPABOCAS, CARETAS CON FILTROS</v>
      </c>
      <c r="N44" s="31">
        <v>2</v>
      </c>
      <c r="O44" s="30">
        <v>2</v>
      </c>
      <c r="P44" s="30">
        <v>25</v>
      </c>
      <c r="Q44" s="30">
        <f t="shared" si="20"/>
        <v>4</v>
      </c>
      <c r="R44" s="30">
        <f t="shared" si="21"/>
        <v>100</v>
      </c>
      <c r="S44" s="30" t="str">
        <f t="shared" si="22"/>
        <v>B-4</v>
      </c>
      <c r="T44" s="32" t="str">
        <f t="shared" si="23"/>
        <v>III</v>
      </c>
      <c r="U44" s="32" t="str">
        <f t="shared" si="24"/>
        <v>Mejorable</v>
      </c>
      <c r="V44" s="88"/>
      <c r="W44" s="29" t="str">
        <f>VLOOKUP(H44,PELIGROS!A$2:G$445,6,0)</f>
        <v xml:space="preserve"> MUERTE</v>
      </c>
      <c r="X44" s="31" t="s">
        <v>29</v>
      </c>
      <c r="Y44" s="31" t="s">
        <v>29</v>
      </c>
      <c r="Z44" s="31" t="s">
        <v>29</v>
      </c>
      <c r="AA44" s="29" t="s">
        <v>29</v>
      </c>
      <c r="AB44" s="29" t="str">
        <f>VLOOKUP(H44,PELIGROS!A$2:G$445,7,0)</f>
        <v>USO Y MANEJO ADECUADO DE E.P.P.</v>
      </c>
      <c r="AC44" s="31" t="s">
        <v>1212</v>
      </c>
      <c r="AD44" s="97"/>
    </row>
    <row r="45" spans="1:30" ht="84" customHeight="1">
      <c r="A45" s="100"/>
      <c r="B45" s="100"/>
      <c r="C45" s="89"/>
      <c r="D45" s="90"/>
      <c r="E45" s="91"/>
      <c r="F45" s="91"/>
      <c r="G45" s="29" t="str">
        <f>VLOOKUP(H45,PELIGROS!A$1:G$445,2,0)</f>
        <v>CONCENTRACIÓN EN ACTIVIDADES DE ALTO DESEMPEÑO MENTAL</v>
      </c>
      <c r="H45" s="30" t="s">
        <v>65</v>
      </c>
      <c r="I45" s="30" t="s">
        <v>1220</v>
      </c>
      <c r="J45" s="29" t="str">
        <f>VLOOKUP(H45,PELIGROS!A$2:G$445,3,0)</f>
        <v>ESTRÉS, CEFALEA, IRRITABILIDAD</v>
      </c>
      <c r="K45" s="31" t="s">
        <v>29</v>
      </c>
      <c r="L45" s="29" t="str">
        <f>VLOOKUP(H45,PELIGROS!A$2:G$445,4,0)</f>
        <v>N/A</v>
      </c>
      <c r="M45" s="29" t="str">
        <f>VLOOKUP(H45,PELIGROS!A$2:G$445,5,0)</f>
        <v>PVE PSICOSOCIAL</v>
      </c>
      <c r="N45" s="31">
        <v>2</v>
      </c>
      <c r="O45" s="30">
        <v>3</v>
      </c>
      <c r="P45" s="30">
        <v>10</v>
      </c>
      <c r="Q45" s="30">
        <f t="shared" si="20"/>
        <v>6</v>
      </c>
      <c r="R45" s="30">
        <f t="shared" si="21"/>
        <v>60</v>
      </c>
      <c r="S45" s="30" t="str">
        <f t="shared" si="22"/>
        <v>M-6</v>
      </c>
      <c r="T45" s="32" t="str">
        <f t="shared" si="23"/>
        <v>III</v>
      </c>
      <c r="U45" s="32" t="str">
        <f t="shared" si="24"/>
        <v>Mejorable</v>
      </c>
      <c r="V45" s="88"/>
      <c r="W45" s="29" t="str">
        <f>VLOOKUP(H45,PELIGROS!A$2:G$445,6,0)</f>
        <v>ESTRÉS</v>
      </c>
      <c r="X45" s="31" t="s">
        <v>29</v>
      </c>
      <c r="Y45" s="31" t="s">
        <v>29</v>
      </c>
      <c r="Z45" s="31" t="s">
        <v>29</v>
      </c>
      <c r="AA45" s="29" t="s">
        <v>29</v>
      </c>
      <c r="AB45" s="29" t="str">
        <f>VLOOKUP(H45,PELIGROS!A$2:G$445,7,0)</f>
        <v>N/A</v>
      </c>
      <c r="AC45" s="31" t="s">
        <v>1199</v>
      </c>
      <c r="AD45" s="97"/>
    </row>
    <row r="46" spans="1:30" ht="84" customHeight="1">
      <c r="A46" s="100"/>
      <c r="B46" s="100"/>
      <c r="C46" s="89"/>
      <c r="D46" s="90"/>
      <c r="E46" s="91"/>
      <c r="F46" s="91"/>
      <c r="G46" s="29" t="str">
        <f>VLOOKUP(H46,PELIGROS!A$1:G$445,2,0)</f>
        <v>NATURALEZA DE LA TAREA</v>
      </c>
      <c r="H46" s="30" t="s">
        <v>69</v>
      </c>
      <c r="I46" s="30" t="s">
        <v>1220</v>
      </c>
      <c r="J46" s="29" t="str">
        <f>VLOOKUP(H46,PELIGROS!A$2:G$445,3,0)</f>
        <v>ESTRÉS,  TRANSTORNOS DEL SUEÑO</v>
      </c>
      <c r="K46" s="31" t="s">
        <v>29</v>
      </c>
      <c r="L46" s="29" t="str">
        <f>VLOOKUP(H46,PELIGROS!A$2:G$445,4,0)</f>
        <v>N/A</v>
      </c>
      <c r="M46" s="29" t="str">
        <f>VLOOKUP(H46,PELIGROS!A$2:G$445,5,0)</f>
        <v>PVE PSICOSOCIAL</v>
      </c>
      <c r="N46" s="31">
        <v>2</v>
      </c>
      <c r="O46" s="30">
        <v>3</v>
      </c>
      <c r="P46" s="30">
        <v>10</v>
      </c>
      <c r="Q46" s="30">
        <f t="shared" si="20"/>
        <v>6</v>
      </c>
      <c r="R46" s="30">
        <f t="shared" si="21"/>
        <v>60</v>
      </c>
      <c r="S46" s="30" t="str">
        <f t="shared" si="22"/>
        <v>M-6</v>
      </c>
      <c r="T46" s="32" t="str">
        <f t="shared" si="23"/>
        <v>III</v>
      </c>
      <c r="U46" s="32" t="str">
        <f t="shared" si="24"/>
        <v>Mejorable</v>
      </c>
      <c r="V46" s="88"/>
      <c r="W46" s="29" t="str">
        <f>VLOOKUP(H46,PELIGROS!A$2:G$445,6,0)</f>
        <v>ESTRÉS</v>
      </c>
      <c r="X46" s="31" t="s">
        <v>29</v>
      </c>
      <c r="Y46" s="31" t="s">
        <v>29</v>
      </c>
      <c r="Z46" s="31" t="s">
        <v>29</v>
      </c>
      <c r="AA46" s="29" t="s">
        <v>29</v>
      </c>
      <c r="AB46" s="29" t="str">
        <f>VLOOKUP(H46,PELIGROS!A$2:G$445,7,0)</f>
        <v>N/A</v>
      </c>
      <c r="AC46" s="31" t="s">
        <v>29</v>
      </c>
      <c r="AD46" s="97"/>
    </row>
    <row r="47" spans="1:30" ht="84" customHeight="1">
      <c r="A47" s="100"/>
      <c r="B47" s="100"/>
      <c r="C47" s="89"/>
      <c r="D47" s="90"/>
      <c r="E47" s="91"/>
      <c r="F47" s="91"/>
      <c r="G47" s="29" t="str">
        <f>VLOOKUP(H47,PELIGROS!A$1:G$445,2,0)</f>
        <v xml:space="preserve"> ALTA CONCENTRACIÓN</v>
      </c>
      <c r="H47" s="30" t="s">
        <v>80</v>
      </c>
      <c r="I47" s="30" t="s">
        <v>1220</v>
      </c>
      <c r="J47" s="29" t="str">
        <f>VLOOKUP(H47,PELIGROS!A$2:G$445,3,0)</f>
        <v>ESTRÉS, DEPRESIÓN, TRANSTORNOS DEL SUEÑO, AUSENCIA DE ATENCIÓN</v>
      </c>
      <c r="K47" s="31" t="s">
        <v>29</v>
      </c>
      <c r="L47" s="29" t="str">
        <f>VLOOKUP(H47,PELIGROS!A$2:G$445,4,0)</f>
        <v>N/A</v>
      </c>
      <c r="M47" s="29" t="str">
        <f>VLOOKUP(H47,PELIGROS!A$2:G$445,5,0)</f>
        <v>PVE PSICOSOCIAL</v>
      </c>
      <c r="N47" s="31">
        <v>2</v>
      </c>
      <c r="O47" s="30">
        <v>3</v>
      </c>
      <c r="P47" s="30">
        <v>10</v>
      </c>
      <c r="Q47" s="30">
        <f t="shared" si="20"/>
        <v>6</v>
      </c>
      <c r="R47" s="30">
        <f t="shared" si="21"/>
        <v>60</v>
      </c>
      <c r="S47" s="30" t="str">
        <f t="shared" si="22"/>
        <v>M-6</v>
      </c>
      <c r="T47" s="32" t="str">
        <f t="shared" si="23"/>
        <v>III</v>
      </c>
      <c r="U47" s="32" t="str">
        <f t="shared" si="24"/>
        <v>Mejorable</v>
      </c>
      <c r="V47" s="88"/>
      <c r="W47" s="29" t="str">
        <f>VLOOKUP(H47,PELIGROS!A$2:G$445,6,0)</f>
        <v>ESTRÉS, ALTERACIÓN DEL SISTEMA NERVIOSO</v>
      </c>
      <c r="X47" s="31" t="s">
        <v>29</v>
      </c>
      <c r="Y47" s="31" t="s">
        <v>29</v>
      </c>
      <c r="Z47" s="31" t="s">
        <v>29</v>
      </c>
      <c r="AA47" s="29" t="s">
        <v>29</v>
      </c>
      <c r="AB47" s="29" t="str">
        <f>VLOOKUP(H47,PELIGROS!A$2:G$445,7,0)</f>
        <v>N/A</v>
      </c>
      <c r="AC47" s="31" t="s">
        <v>29</v>
      </c>
      <c r="AD47" s="97"/>
    </row>
    <row r="48" spans="1:30" ht="84" customHeight="1">
      <c r="A48" s="100"/>
      <c r="B48" s="100"/>
      <c r="C48" s="89"/>
      <c r="D48" s="90"/>
      <c r="E48" s="91"/>
      <c r="F48" s="91"/>
      <c r="G48" s="29" t="str">
        <f>VLOOKUP(H48,PELIGROS!A$1:G$445,2,0)</f>
        <v>Higiene Muscular</v>
      </c>
      <c r="H48" s="30" t="s">
        <v>464</v>
      </c>
      <c r="I48" s="30" t="s">
        <v>1221</v>
      </c>
      <c r="J48" s="29" t="str">
        <f>VLOOKUP(H48,PELIGROS!A$2:G$445,3,0)</f>
        <v>Lesiones Musculoesqueléticas</v>
      </c>
      <c r="K48" s="31" t="s">
        <v>29</v>
      </c>
      <c r="L48" s="29" t="str">
        <f>VLOOKUP(H48,PELIGROS!A$2:G$445,4,0)</f>
        <v>N/A</v>
      </c>
      <c r="M48" s="29" t="str">
        <f>VLOOKUP(H48,PELIGROS!A$2:G$445,5,0)</f>
        <v>N/A</v>
      </c>
      <c r="N48" s="31">
        <v>2</v>
      </c>
      <c r="O48" s="30">
        <v>3</v>
      </c>
      <c r="P48" s="30">
        <v>10</v>
      </c>
      <c r="Q48" s="30">
        <f t="shared" si="20"/>
        <v>6</v>
      </c>
      <c r="R48" s="30">
        <f t="shared" si="21"/>
        <v>60</v>
      </c>
      <c r="S48" s="30" t="str">
        <f t="shared" si="22"/>
        <v>M-6</v>
      </c>
      <c r="T48" s="32" t="str">
        <f t="shared" si="23"/>
        <v>III</v>
      </c>
      <c r="U48" s="32" t="str">
        <f t="shared" si="24"/>
        <v>Mejorable</v>
      </c>
      <c r="V48" s="88"/>
      <c r="W48" s="29" t="str">
        <f>VLOOKUP(H48,PELIGROS!A$2:G$445,6,0)</f>
        <v xml:space="preserve">Enfermedades Osteomusculares
</v>
      </c>
      <c r="X48" s="31" t="s">
        <v>29</v>
      </c>
      <c r="Y48" s="31" t="s">
        <v>29</v>
      </c>
      <c r="Z48" s="31" t="s">
        <v>29</v>
      </c>
      <c r="AA48" s="29" t="s">
        <v>29</v>
      </c>
      <c r="AB48" s="29" t="str">
        <f>VLOOKUP(H48,PELIGROS!A$2:G$445,7,0)</f>
        <v>Prevención en lesiones osteomusculares, líderes de pausas activas</v>
      </c>
      <c r="AC48" s="31" t="s">
        <v>1210</v>
      </c>
      <c r="AD48" s="97"/>
    </row>
    <row r="49" spans="1:30" ht="84" customHeight="1">
      <c r="A49" s="100"/>
      <c r="B49" s="100"/>
      <c r="C49" s="89"/>
      <c r="D49" s="90"/>
      <c r="E49" s="91"/>
      <c r="F49" s="91"/>
      <c r="G49" s="29" t="str">
        <f>VLOOKUP(H49,PELIGROS!A$1:G$445,2,0)</f>
        <v>Atropellamiento, Envestir</v>
      </c>
      <c r="H49" s="30" t="s">
        <v>1071</v>
      </c>
      <c r="I49" s="30" t="s">
        <v>1222</v>
      </c>
      <c r="J49" s="29" t="str">
        <f>VLOOKUP(H49,PELIGROS!A$2:G$445,3,0)</f>
        <v>Lesiones, pérdidas materiales, muerte</v>
      </c>
      <c r="K49" s="31" t="s">
        <v>29</v>
      </c>
      <c r="L49" s="29" t="str">
        <f>VLOOKUP(H49,PELIGROS!A$2:G$445,4,0)</f>
        <v>Inspecciones planeadas e inspecciones no planeadas, procedimientos de programas de seguridad y salud en el trabajo</v>
      </c>
      <c r="M49" s="29" t="str">
        <f>VLOOKUP(H49,PELIGROS!A$2:G$445,5,0)</f>
        <v>Programa de seguridad vial, señalización</v>
      </c>
      <c r="N49" s="31">
        <v>2</v>
      </c>
      <c r="O49" s="30">
        <v>3</v>
      </c>
      <c r="P49" s="30">
        <v>60</v>
      </c>
      <c r="Q49" s="30">
        <f t="shared" si="20"/>
        <v>6</v>
      </c>
      <c r="R49" s="30">
        <f t="shared" si="21"/>
        <v>360</v>
      </c>
      <c r="S49" s="30" t="str">
        <f t="shared" si="22"/>
        <v>M-6</v>
      </c>
      <c r="T49" s="32" t="str">
        <f t="shared" si="23"/>
        <v>II</v>
      </c>
      <c r="U49" s="32" t="str">
        <f t="shared" si="24"/>
        <v>No Aceptable o Aceptable Con Control Especifico</v>
      </c>
      <c r="V49" s="88"/>
      <c r="W49" s="29" t="str">
        <f>VLOOKUP(H49,PELIGROS!A$2:G$445,6,0)</f>
        <v>Muerte</v>
      </c>
      <c r="X49" s="31" t="s">
        <v>29</v>
      </c>
      <c r="Y49" s="31" t="s">
        <v>29</v>
      </c>
      <c r="Z49" s="31" t="s">
        <v>29</v>
      </c>
      <c r="AA49" s="29" t="s">
        <v>29</v>
      </c>
      <c r="AB49" s="29" t="str">
        <f>VLOOKUP(H49,PELIGROS!A$2:G$445,7,0)</f>
        <v>Seguridad vial y manejo defensivo, aseguramiento de áreas de trabajo</v>
      </c>
      <c r="AC49" s="31" t="s">
        <v>1200</v>
      </c>
      <c r="AD49" s="97"/>
    </row>
    <row r="50" spans="1:30" ht="84" customHeight="1">
      <c r="A50" s="100"/>
      <c r="B50" s="100"/>
      <c r="C50" s="89"/>
      <c r="D50" s="90"/>
      <c r="E50" s="91"/>
      <c r="F50" s="91"/>
      <c r="G50" s="29" t="str">
        <f>VLOOKUP(H50,PELIGROS!A$1:G$445,2,0)</f>
        <v>Ingreso a pozos, Red de acueducto o excavaciones</v>
      </c>
      <c r="H50" s="30" t="s">
        <v>552</v>
      </c>
      <c r="I50" s="30" t="s">
        <v>1222</v>
      </c>
      <c r="J50" s="29" t="str">
        <f>VLOOKUP(H50,PELIGROS!A$2:G$445,3,0)</f>
        <v>Intoxicación, asfixia, daños vías respiratorias, muerte</v>
      </c>
      <c r="K50" s="31" t="s">
        <v>29</v>
      </c>
      <c r="L50" s="29" t="str">
        <f>VLOOKUP(H50,PELIGROS!A$2:G$445,4,0)</f>
        <v>Inspecciones planeadas e inspecciones no planeadas, procedimientos de programas de seguridad y salud en el trabajo</v>
      </c>
      <c r="M50" s="29" t="str">
        <f>VLOOKUP(H50,PELIGROS!A$2:G$445,5,0)</f>
        <v>E.P.P. Colectivos, Trípode</v>
      </c>
      <c r="N50" s="31">
        <v>2</v>
      </c>
      <c r="O50" s="30">
        <v>2</v>
      </c>
      <c r="P50" s="30">
        <v>25</v>
      </c>
      <c r="Q50" s="30">
        <f t="shared" si="20"/>
        <v>4</v>
      </c>
      <c r="R50" s="30">
        <f t="shared" si="21"/>
        <v>100</v>
      </c>
      <c r="S50" s="30" t="str">
        <f t="shared" si="22"/>
        <v>B-4</v>
      </c>
      <c r="T50" s="32" t="str">
        <f t="shared" si="23"/>
        <v>III</v>
      </c>
      <c r="U50" s="32" t="str">
        <f t="shared" si="24"/>
        <v>Mejorable</v>
      </c>
      <c r="V50" s="88"/>
      <c r="W50" s="29" t="str">
        <f>VLOOKUP(H50,PELIGROS!A$2:G$445,6,0)</f>
        <v>Muerte</v>
      </c>
      <c r="X50" s="31" t="s">
        <v>29</v>
      </c>
      <c r="Y50" s="31" t="s">
        <v>29</v>
      </c>
      <c r="Z50" s="31" t="s">
        <v>29</v>
      </c>
      <c r="AA50" s="29" t="s">
        <v>29</v>
      </c>
      <c r="AB50" s="29" t="str">
        <f>VLOOKUP(H50,PELIGROS!A$2:G$445,7,0)</f>
        <v>Trabajo seguro en espacios confinados y manejo de medidores de gases, diligenciamiento de permisos de trabajos, uso y manejo adecuado de E.P.P.</v>
      </c>
      <c r="AC50" s="31" t="s">
        <v>1209</v>
      </c>
      <c r="AD50" s="97"/>
    </row>
    <row r="51" spans="1:30" ht="84" customHeight="1">
      <c r="A51" s="100"/>
      <c r="B51" s="100"/>
      <c r="C51" s="89"/>
      <c r="D51" s="90"/>
      <c r="E51" s="91"/>
      <c r="F51" s="91"/>
      <c r="G51" s="29" t="str">
        <f>VLOOKUP(H51,PELIGROS!A$1:G$445,2,0)</f>
        <v>Superficies de trabajo irregulares o deslizantes</v>
      </c>
      <c r="H51" s="30" t="s">
        <v>571</v>
      </c>
      <c r="I51" s="30" t="s">
        <v>1222</v>
      </c>
      <c r="J51" s="29" t="str">
        <f>VLOOKUP(H51,PELIGROS!A$2:G$445,3,0)</f>
        <v>Caídas del mismo nivel, fracturas, golpe con objetos, caídas de objetos, obstrucción de rutas de evacuación</v>
      </c>
      <c r="K51" s="31" t="s">
        <v>29</v>
      </c>
      <c r="L51" s="29" t="str">
        <f>VLOOKUP(H51,PELIGROS!A$2:G$445,4,0)</f>
        <v>N/A</v>
      </c>
      <c r="M51" s="29" t="str">
        <f>VLOOKUP(H51,PELIGROS!A$2:G$445,5,0)</f>
        <v>N/A</v>
      </c>
      <c r="N51" s="31">
        <v>2</v>
      </c>
      <c r="O51" s="30">
        <v>3</v>
      </c>
      <c r="P51" s="30">
        <v>25</v>
      </c>
      <c r="Q51" s="30">
        <f t="shared" si="20"/>
        <v>6</v>
      </c>
      <c r="R51" s="30">
        <f t="shared" si="21"/>
        <v>150</v>
      </c>
      <c r="S51" s="30" t="str">
        <f t="shared" si="22"/>
        <v>M-6</v>
      </c>
      <c r="T51" s="32" t="str">
        <f t="shared" si="23"/>
        <v>II</v>
      </c>
      <c r="U51" s="32" t="str">
        <f t="shared" si="24"/>
        <v>No Aceptable o Aceptable Con Control Especifico</v>
      </c>
      <c r="V51" s="88"/>
      <c r="W51" s="29" t="str">
        <f>VLOOKUP(H51,PELIGROS!A$2:G$445,6,0)</f>
        <v>Caídas de distinto nivel</v>
      </c>
      <c r="X51" s="31" t="s">
        <v>29</v>
      </c>
      <c r="Y51" s="31" t="s">
        <v>29</v>
      </c>
      <c r="Z51" s="31" t="s">
        <v>29</v>
      </c>
      <c r="AA51" s="29" t="s">
        <v>29</v>
      </c>
      <c r="AB51" s="29" t="str">
        <f>VLOOKUP(H51,PELIGROS!A$2:G$445,7,0)</f>
        <v>Pautas Básicas en orden y aseo en el lugar de trabajo, actos y condiciones inseguras</v>
      </c>
      <c r="AC51" s="31" t="s">
        <v>1201</v>
      </c>
      <c r="AD51" s="97"/>
    </row>
    <row r="52" spans="1:30" ht="84" customHeight="1">
      <c r="A52" s="100"/>
      <c r="B52" s="100"/>
      <c r="C52" s="89"/>
      <c r="D52" s="90"/>
      <c r="E52" s="91"/>
      <c r="F52" s="91"/>
      <c r="G52" s="29" t="str">
        <f>VLOOKUP(H52,PELIGROS!A$1:G$445,2,0)</f>
        <v>Atraco, golpiza, atentados y secuestrados</v>
      </c>
      <c r="H52" s="30" t="s">
        <v>51</v>
      </c>
      <c r="I52" s="30" t="s">
        <v>1222</v>
      </c>
      <c r="J52" s="29" t="str">
        <f>VLOOKUP(H52,PELIGROS!A$2:G$445,3,0)</f>
        <v>Estrés, golpes, Secuestros</v>
      </c>
      <c r="K52" s="31" t="s">
        <v>29</v>
      </c>
      <c r="L52" s="29" t="str">
        <f>VLOOKUP(H52,PELIGROS!A$2:G$445,4,0)</f>
        <v>Inspecciones planeadas e inspecciones no planeadas, procedimientos de programas de seguridad y salud en el trabajo</v>
      </c>
      <c r="M52" s="29" t="str">
        <f>VLOOKUP(H52,PELIGROS!A$2:G$445,5,0)</f>
        <v xml:space="preserve">Uniformes Corporativos, Chaquetas corporativas, Carnetización
</v>
      </c>
      <c r="N52" s="31">
        <v>2</v>
      </c>
      <c r="O52" s="30">
        <v>3</v>
      </c>
      <c r="P52" s="30">
        <v>60</v>
      </c>
      <c r="Q52" s="30">
        <f t="shared" si="20"/>
        <v>6</v>
      </c>
      <c r="R52" s="30">
        <f t="shared" si="21"/>
        <v>360</v>
      </c>
      <c r="S52" s="30" t="str">
        <f t="shared" si="22"/>
        <v>M-6</v>
      </c>
      <c r="T52" s="32" t="str">
        <f t="shared" si="23"/>
        <v>II</v>
      </c>
      <c r="U52" s="32" t="str">
        <f t="shared" si="24"/>
        <v>No Aceptable o Aceptable Con Control Especifico</v>
      </c>
      <c r="V52" s="88"/>
      <c r="W52" s="29" t="str">
        <f>VLOOKUP(H52,PELIGROS!A$2:G$445,6,0)</f>
        <v>Secuestros</v>
      </c>
      <c r="X52" s="31" t="s">
        <v>29</v>
      </c>
      <c r="Y52" s="31" t="s">
        <v>29</v>
      </c>
      <c r="Z52" s="31" t="s">
        <v>29</v>
      </c>
      <c r="AA52" s="29" t="s">
        <v>29</v>
      </c>
      <c r="AB52" s="29" t="str">
        <f>VLOOKUP(H52,PELIGROS!A$2:G$445,7,0)</f>
        <v>N/A</v>
      </c>
      <c r="AC52" s="31" t="s">
        <v>1205</v>
      </c>
      <c r="AD52" s="97"/>
    </row>
    <row r="53" spans="1:30" ht="84" customHeight="1">
      <c r="A53" s="100"/>
      <c r="B53" s="100"/>
      <c r="C53" s="89"/>
      <c r="D53" s="90"/>
      <c r="E53" s="91"/>
      <c r="F53" s="91"/>
      <c r="G53" s="29" t="str">
        <f>VLOOKUP(H53,PELIGROS!A$1:G$445,2,0)</f>
        <v>MANTENIMIENTO DE PUENTE GRUAS, LIMPIEZA DE CANALES, MANTENIMIENTO DE INSTALACIONES LOCATIVAS, MANTENIMIENTO Y REPARACIÓN DE POZOS</v>
      </c>
      <c r="H53" s="29" t="s">
        <v>593</v>
      </c>
      <c r="I53" s="29" t="s">
        <v>1222</v>
      </c>
      <c r="J53" s="29" t="str">
        <f>VLOOKUP(H53,PELIGROS!A$2:G$445,3,0)</f>
        <v>LESIONES, FRACTURAS, MUERTE</v>
      </c>
      <c r="K53" s="31" t="s">
        <v>29</v>
      </c>
      <c r="L53" s="29" t="str">
        <f>VLOOKUP(H53,PELIGROS!A$2:G$445,4,0)</f>
        <v>Inspecciones planeadas e inspecciones no planeadas, procedimientos de programas de seguridad y salud en el trabajo</v>
      </c>
      <c r="M53" s="29" t="str">
        <f>VLOOKUP(H53,PELIGROS!A$2:G$445,5,0)</f>
        <v>EPP</v>
      </c>
      <c r="N53" s="31">
        <v>2</v>
      </c>
      <c r="O53" s="33">
        <v>1</v>
      </c>
      <c r="P53" s="33">
        <v>10</v>
      </c>
      <c r="Q53" s="33">
        <f t="shared" ref="Q53" si="25">N53*O53</f>
        <v>2</v>
      </c>
      <c r="R53" s="33">
        <f t="shared" ref="R53" si="26">P53*Q53</f>
        <v>20</v>
      </c>
      <c r="S53" s="29" t="str">
        <f t="shared" ref="S53" si="27">IF(Q53=40,"MA-40",IF(Q53=30,"MA-30",IF(Q53=20,"A-20",IF(Q53=10,"A-10",IF(Q53=24,"MA-24",IF(Q53=18,"A-18",IF(Q53=12,"A-12",IF(Q53=6,"M-6",IF(Q53=8,"M-8",IF(Q53=6,"M-6",IF(Q53=4,"B-4",IF(Q53=2,"B-2",))))))))))))</f>
        <v>B-2</v>
      </c>
      <c r="T53" s="34" t="str">
        <f t="shared" ref="T53" si="28">IF(R53&lt;=20,"IV",IF(R53&lt;=120,"III",IF(R53&lt;=500,"II",IF(R53&lt;=4000,"I"))))</f>
        <v>IV</v>
      </c>
      <c r="U53" s="34" t="str">
        <f t="shared" ref="U53" si="29">IF(T53=0,"",IF(T53="IV","Aceptable",IF(T53="III","Mejorable",IF(T53="II","No Aceptable o Aceptable Con Control Especifico",IF(T53="I","No Aceptable","")))))</f>
        <v>Aceptable</v>
      </c>
      <c r="V53" s="88"/>
      <c r="W53" s="29" t="str">
        <f>VLOOKUP(H53,PELIGROS!A$2:G$445,6,0)</f>
        <v>MUERTE</v>
      </c>
      <c r="X53" s="31" t="s">
        <v>29</v>
      </c>
      <c r="Y53" s="31" t="s">
        <v>29</v>
      </c>
      <c r="Z53" s="31" t="s">
        <v>29</v>
      </c>
      <c r="AA53" s="31" t="s">
        <v>1228</v>
      </c>
      <c r="AB53" s="29" t="str">
        <f>VLOOKUP(H53,PELIGROS!A$2:G$445,7,0)</f>
        <v>CERTIFICACIÓN Y/O ENTRENAMIENTO EN TRABAJO SEGURO EN ALTURAS; DILGENCIAMIENTO DE PERMISO DE TRABAJO; USO Y MANEJO ADECUADO DE E.P.P.; ARME Y DESARME DE ANDAMIOS</v>
      </c>
      <c r="AC53" s="31" t="s">
        <v>1242</v>
      </c>
      <c r="AD53" s="97"/>
    </row>
    <row r="54" spans="1:30" ht="84" customHeight="1">
      <c r="A54" s="100"/>
      <c r="B54" s="100"/>
      <c r="C54" s="89"/>
      <c r="D54" s="90"/>
      <c r="E54" s="91"/>
      <c r="F54" s="91"/>
      <c r="G54" s="29" t="str">
        <f>VLOOKUP(H54,PELIGROS!A$1:G$445,2,0)</f>
        <v>SISMOS, INCENDIOS, INUNDACIONES, TERREMOTOS, VENDAVALES, DERRUMBE</v>
      </c>
      <c r="H54" s="30" t="s">
        <v>55</v>
      </c>
      <c r="I54" s="30" t="s">
        <v>1223</v>
      </c>
      <c r="J54" s="29" t="str">
        <f>VLOOKUP(H54,PELIGROS!A$2:G$445,3,0)</f>
        <v>SISMOS, INCENDIOS, INUNDACIONES, TERREMOTOS, VENDAVALES</v>
      </c>
      <c r="K54" s="31" t="s">
        <v>29</v>
      </c>
      <c r="L54" s="29" t="str">
        <f>VLOOKUP(H54,PELIGROS!A$2:G$445,4,0)</f>
        <v>Inspecciones planeadas e inspecciones no planeadas, procedimientos de programas de seguridad y salud en el trabajo</v>
      </c>
      <c r="M54" s="29" t="str">
        <f>VLOOKUP(H54,PELIGROS!A$2:G$445,5,0)</f>
        <v>BRIGADAS DE EMERGENCIAS</v>
      </c>
      <c r="N54" s="31">
        <v>2</v>
      </c>
      <c r="O54" s="30">
        <v>1</v>
      </c>
      <c r="P54" s="30">
        <v>100</v>
      </c>
      <c r="Q54" s="30">
        <f t="shared" ref="Q54:Q63" si="30">N54*O54</f>
        <v>2</v>
      </c>
      <c r="R54" s="30">
        <f t="shared" ref="R54:R63" si="31">P54*Q54</f>
        <v>200</v>
      </c>
      <c r="S54" s="30" t="str">
        <f t="shared" ref="S54:S63" si="32">IF(Q54=40,"MA-40",IF(Q54=30,"MA-30",IF(Q54=20,"A-20",IF(Q54=10,"A-10",IF(Q54=24,"MA-24",IF(Q54=18,"A-18",IF(Q54=12,"A-12",IF(Q54=6,"M-6",IF(Q54=8,"M-8",IF(Q54=6,"M-6",IF(Q54=4,"B-4",IF(Q54=2,"B-2",))))))))))))</f>
        <v>B-2</v>
      </c>
      <c r="T54" s="32" t="str">
        <f t="shared" ref="T54:T63" si="33">IF(R54&lt;=20,"IV",IF(R54&lt;=120,"III",IF(R54&lt;=500,"II",IF(R54&lt;=4000,"I"))))</f>
        <v>II</v>
      </c>
      <c r="U54" s="32" t="str">
        <f t="shared" ref="U54:U63" si="34">IF(T54=0,"",IF(T54="IV","Aceptable",IF(T54="III","Mejorable",IF(T54="II","No Aceptable o Aceptable Con Control Especifico",IF(T54="I","No Aceptable","")))))</f>
        <v>No Aceptable o Aceptable Con Control Especifico</v>
      </c>
      <c r="V54" s="88"/>
      <c r="W54" s="29" t="str">
        <f>VLOOKUP(H54,PELIGROS!A$2:G$445,6,0)</f>
        <v>MUERTE</v>
      </c>
      <c r="X54" s="31" t="s">
        <v>29</v>
      </c>
      <c r="Y54" s="31" t="s">
        <v>29</v>
      </c>
      <c r="Z54" s="31" t="s">
        <v>29</v>
      </c>
      <c r="AA54" s="29" t="s">
        <v>1202</v>
      </c>
      <c r="AB54" s="29" t="str">
        <f>VLOOKUP(H54,PELIGROS!A$2:G$445,7,0)</f>
        <v>ENTRENAMIENTO DE LA BRIGADA; DIVULGACIÓN DE PLAN DE EMERGENCIA</v>
      </c>
      <c r="AC54" s="31" t="s">
        <v>1203</v>
      </c>
      <c r="AD54" s="97"/>
    </row>
    <row r="55" spans="1:30" ht="84" customHeight="1">
      <c r="A55" s="100"/>
      <c r="B55" s="100"/>
      <c r="C55" s="120" t="s">
        <v>1215</v>
      </c>
      <c r="D55" s="117" t="s">
        <v>1216</v>
      </c>
      <c r="E55" s="114" t="s">
        <v>1031</v>
      </c>
      <c r="F55" s="114" t="s">
        <v>1196</v>
      </c>
      <c r="G55" s="35" t="str">
        <f>VLOOKUP(H55,PELIGROS!A$1:G$445,2,0)</f>
        <v>Bacterias</v>
      </c>
      <c r="H55" s="36" t="s">
        <v>100</v>
      </c>
      <c r="I55" s="36" t="s">
        <v>1218</v>
      </c>
      <c r="J55" s="35" t="str">
        <f>VLOOKUP(H55,PELIGROS!A$2:G$445,3,0)</f>
        <v>Infecciones Bacterianas</v>
      </c>
      <c r="K55" s="37" t="s">
        <v>29</v>
      </c>
      <c r="L55" s="35" t="str">
        <f>VLOOKUP(H55,PELIGROS!A$2:G$445,4,0)</f>
        <v>N/A</v>
      </c>
      <c r="M55" s="35" t="s">
        <v>102</v>
      </c>
      <c r="N55" s="37">
        <v>2</v>
      </c>
      <c r="O55" s="36">
        <v>3</v>
      </c>
      <c r="P55" s="36">
        <v>10</v>
      </c>
      <c r="Q55" s="36">
        <f t="shared" si="30"/>
        <v>6</v>
      </c>
      <c r="R55" s="36">
        <f t="shared" si="31"/>
        <v>60</v>
      </c>
      <c r="S55" s="36" t="str">
        <f t="shared" si="32"/>
        <v>M-6</v>
      </c>
      <c r="T55" s="38" t="str">
        <f t="shared" si="33"/>
        <v>III</v>
      </c>
      <c r="U55" s="38" t="str">
        <f t="shared" si="34"/>
        <v>Mejorable</v>
      </c>
      <c r="V55" s="111">
        <v>1</v>
      </c>
      <c r="W55" s="35" t="str">
        <f>VLOOKUP(H55,PELIGROS!A$2:G$445,6,0)</f>
        <v xml:space="preserve">Enfermedades Infectocontagiosas
</v>
      </c>
      <c r="X55" s="37" t="s">
        <v>29</v>
      </c>
      <c r="Y55" s="37" t="s">
        <v>29</v>
      </c>
      <c r="Z55" s="37" t="s">
        <v>29</v>
      </c>
      <c r="AA55" s="35" t="s">
        <v>29</v>
      </c>
      <c r="AB55" s="35" t="str">
        <f>VLOOKUP(H55,PELIGROS!A$2:G$445,7,0)</f>
        <v>Autocuidado</v>
      </c>
      <c r="AC55" s="37" t="s">
        <v>1206</v>
      </c>
      <c r="AD55" s="108" t="s">
        <v>1197</v>
      </c>
    </row>
    <row r="56" spans="1:30" ht="84" customHeight="1">
      <c r="A56" s="100"/>
      <c r="B56" s="100"/>
      <c r="C56" s="121"/>
      <c r="D56" s="118"/>
      <c r="E56" s="115"/>
      <c r="F56" s="115"/>
      <c r="G56" s="35" t="str">
        <f>VLOOKUP(H56,PELIGROS!A$1:G$445,2,0)</f>
        <v>Virus</v>
      </c>
      <c r="H56" s="36" t="s">
        <v>106</v>
      </c>
      <c r="I56" s="36" t="s">
        <v>1218</v>
      </c>
      <c r="J56" s="35" t="str">
        <f>VLOOKUP(H56,PELIGROS!A$2:G$445,3,0)</f>
        <v>Infecciones Virales</v>
      </c>
      <c r="K56" s="37" t="s">
        <v>29</v>
      </c>
      <c r="L56" s="35" t="str">
        <f>VLOOKUP(H56,PELIGROS!A$2:G$445,4,0)</f>
        <v>Inspecciones planeadas e inspecciones no planeadas, procedimientos de programas de seguridad y salud en el trabajo</v>
      </c>
      <c r="M56" s="35" t="s">
        <v>1217</v>
      </c>
      <c r="N56" s="37">
        <v>2</v>
      </c>
      <c r="O56" s="36">
        <v>3</v>
      </c>
      <c r="P56" s="36">
        <v>10</v>
      </c>
      <c r="Q56" s="36">
        <f t="shared" si="30"/>
        <v>6</v>
      </c>
      <c r="R56" s="36">
        <f t="shared" si="31"/>
        <v>60</v>
      </c>
      <c r="S56" s="36" t="str">
        <f t="shared" si="32"/>
        <v>M-6</v>
      </c>
      <c r="T56" s="38" t="str">
        <f t="shared" si="33"/>
        <v>III</v>
      </c>
      <c r="U56" s="38" t="str">
        <f t="shared" si="34"/>
        <v>Mejorable</v>
      </c>
      <c r="V56" s="112"/>
      <c r="W56" s="35" t="str">
        <f>VLOOKUP(H56,PELIGROS!A$2:G$445,6,0)</f>
        <v xml:space="preserve">Enfermedades Infectocontagiosas
</v>
      </c>
      <c r="X56" s="37" t="s">
        <v>29</v>
      </c>
      <c r="Y56" s="37" t="s">
        <v>29</v>
      </c>
      <c r="Z56" s="37" t="s">
        <v>29</v>
      </c>
      <c r="AA56" s="35" t="s">
        <v>29</v>
      </c>
      <c r="AB56" s="35" t="str">
        <f>VLOOKUP(H56,PELIGROS!A$2:G$445,7,0)</f>
        <v xml:space="preserve">Riesgo Biológico, Autocuidado y/o Uso y manejo adecuado de E.P.P.
</v>
      </c>
      <c r="AC56" s="37" t="s">
        <v>29</v>
      </c>
      <c r="AD56" s="109"/>
    </row>
    <row r="57" spans="1:30" ht="84" customHeight="1">
      <c r="A57" s="100"/>
      <c r="B57" s="100"/>
      <c r="C57" s="121"/>
      <c r="D57" s="118"/>
      <c r="E57" s="115"/>
      <c r="F57" s="115"/>
      <c r="G57" s="35" t="str">
        <f>VLOOKUP(H57,PELIGROS!A$1:G$445,2,0)</f>
        <v>Virus</v>
      </c>
      <c r="H57" s="36" t="s">
        <v>108</v>
      </c>
      <c r="I57" s="36" t="s">
        <v>1218</v>
      </c>
      <c r="J57" s="35" t="str">
        <f>VLOOKUP(H57,PELIGROS!A$2:G$445,3,0)</f>
        <v>Infecciones Virales</v>
      </c>
      <c r="K57" s="37" t="s">
        <v>29</v>
      </c>
      <c r="L57" s="35" t="str">
        <f>VLOOKUP(H57,PELIGROS!A$2:G$445,4,0)</f>
        <v>N/A</v>
      </c>
      <c r="M57" s="35" t="s">
        <v>102</v>
      </c>
      <c r="N57" s="37">
        <v>2</v>
      </c>
      <c r="O57" s="36">
        <v>3</v>
      </c>
      <c r="P57" s="36">
        <v>10</v>
      </c>
      <c r="Q57" s="36">
        <f t="shared" si="30"/>
        <v>6</v>
      </c>
      <c r="R57" s="36">
        <f t="shared" si="31"/>
        <v>60</v>
      </c>
      <c r="S57" s="36" t="str">
        <f t="shared" si="32"/>
        <v>M-6</v>
      </c>
      <c r="T57" s="38" t="str">
        <f t="shared" si="33"/>
        <v>III</v>
      </c>
      <c r="U57" s="38" t="str">
        <f t="shared" si="34"/>
        <v>Mejorable</v>
      </c>
      <c r="V57" s="112"/>
      <c r="W57" s="35" t="str">
        <f>VLOOKUP(H57,PELIGROS!A$2:G$445,6,0)</f>
        <v xml:space="preserve">Enfermedades Infectocontagiosas
</v>
      </c>
      <c r="X57" s="37" t="s">
        <v>29</v>
      </c>
      <c r="Y57" s="37" t="s">
        <v>29</v>
      </c>
      <c r="Z57" s="37" t="s">
        <v>29</v>
      </c>
      <c r="AA57" s="35" t="s">
        <v>29</v>
      </c>
      <c r="AB57" s="35" t="str">
        <f>VLOOKUP(H57,PELIGROS!A$2:G$445,7,0)</f>
        <v>Autocuidado</v>
      </c>
      <c r="AC57" s="37" t="s">
        <v>29</v>
      </c>
      <c r="AD57" s="109"/>
    </row>
    <row r="58" spans="1:30" ht="84" customHeight="1">
      <c r="A58" s="100"/>
      <c r="B58" s="100"/>
      <c r="C58" s="121"/>
      <c r="D58" s="118"/>
      <c r="E58" s="115"/>
      <c r="F58" s="115"/>
      <c r="G58" s="35" t="str">
        <f>VLOOKUP(H58,PELIGROS!A$1:G$445,2,0)</f>
        <v>INFRAROJA, ULTRAVIOLETA, VISIBLE, RADIOFRECUENCIA, MICROONDAS, LASER</v>
      </c>
      <c r="H58" s="36" t="s">
        <v>60</v>
      </c>
      <c r="I58" s="36" t="s">
        <v>1219</v>
      </c>
      <c r="J58" s="35" t="str">
        <f>VLOOKUP(H58,PELIGROS!A$2:G$445,3,0)</f>
        <v>CÁNCER, LESIONES DÉRMICAS Y OCULARES</v>
      </c>
      <c r="K58" s="37" t="s">
        <v>29</v>
      </c>
      <c r="L58" s="35" t="str">
        <f>VLOOKUP(H58,PELIGROS!A$2:G$445,4,0)</f>
        <v>Inspecciones planeadas e inspecciones no planeadas, procedimientos de programas de seguridad y salud en el trabajo</v>
      </c>
      <c r="M58" s="35" t="str">
        <f>VLOOKUP(H58,PELIGROS!A$2:G$445,5,0)</f>
        <v>PROGRAMA BLOQUEADOR SOLAR</v>
      </c>
      <c r="N58" s="37">
        <v>2</v>
      </c>
      <c r="O58" s="36">
        <v>2</v>
      </c>
      <c r="P58" s="36">
        <v>10</v>
      </c>
      <c r="Q58" s="36">
        <f t="shared" si="30"/>
        <v>4</v>
      </c>
      <c r="R58" s="36">
        <f t="shared" si="31"/>
        <v>40</v>
      </c>
      <c r="S58" s="36" t="str">
        <f t="shared" si="32"/>
        <v>B-4</v>
      </c>
      <c r="T58" s="32" t="str">
        <f t="shared" si="33"/>
        <v>III</v>
      </c>
      <c r="U58" s="32" t="str">
        <f t="shared" si="34"/>
        <v>Mejorable</v>
      </c>
      <c r="V58" s="112"/>
      <c r="W58" s="35" t="str">
        <f>VLOOKUP(H58,PELIGROS!A$2:G$445,6,0)</f>
        <v>CÁNCER</v>
      </c>
      <c r="X58" s="37" t="s">
        <v>29</v>
      </c>
      <c r="Y58" s="37" t="s">
        <v>29</v>
      </c>
      <c r="Z58" s="37" t="s">
        <v>29</v>
      </c>
      <c r="AA58" s="35" t="s">
        <v>29</v>
      </c>
      <c r="AB58" s="35" t="str">
        <f>VLOOKUP(H58,PELIGROS!A$2:G$445,7,0)</f>
        <v>N/A</v>
      </c>
      <c r="AC58" s="37" t="s">
        <v>1198</v>
      </c>
      <c r="AD58" s="109"/>
    </row>
    <row r="59" spans="1:30" ht="84" customHeight="1">
      <c r="A59" s="100"/>
      <c r="B59" s="100"/>
      <c r="C59" s="121"/>
      <c r="D59" s="118"/>
      <c r="E59" s="115"/>
      <c r="F59" s="115"/>
      <c r="G59" s="35" t="str">
        <f>VLOOKUP(H59,PELIGROS!A$1:G$445,2,0)</f>
        <v>CONCENTRACIÓN EN ACTIVIDADES DE ALTO DESEMPEÑO MENTAL</v>
      </c>
      <c r="H59" s="36" t="s">
        <v>65</v>
      </c>
      <c r="I59" s="36" t="s">
        <v>1220</v>
      </c>
      <c r="J59" s="35" t="str">
        <f>VLOOKUP(H59,PELIGROS!A$2:G$445,3,0)</f>
        <v>ESTRÉS, CEFALEA, IRRITABILIDAD</v>
      </c>
      <c r="K59" s="37" t="s">
        <v>29</v>
      </c>
      <c r="L59" s="35" t="str">
        <f>VLOOKUP(H59,PELIGROS!A$2:G$445,4,0)</f>
        <v>N/A</v>
      </c>
      <c r="M59" s="35" t="s">
        <v>30</v>
      </c>
      <c r="N59" s="37">
        <v>2</v>
      </c>
      <c r="O59" s="36">
        <v>3</v>
      </c>
      <c r="P59" s="36">
        <v>10</v>
      </c>
      <c r="Q59" s="36">
        <f t="shared" si="30"/>
        <v>6</v>
      </c>
      <c r="R59" s="36">
        <f t="shared" si="31"/>
        <v>60</v>
      </c>
      <c r="S59" s="36" t="str">
        <f t="shared" si="32"/>
        <v>M-6</v>
      </c>
      <c r="T59" s="38" t="str">
        <f t="shared" si="33"/>
        <v>III</v>
      </c>
      <c r="U59" s="38" t="str">
        <f t="shared" si="34"/>
        <v>Mejorable</v>
      </c>
      <c r="V59" s="112"/>
      <c r="W59" s="35" t="str">
        <f>VLOOKUP(H59,PELIGROS!A$2:G$445,6,0)</f>
        <v>ESTRÉS</v>
      </c>
      <c r="X59" s="37" t="s">
        <v>29</v>
      </c>
      <c r="Y59" s="37" t="s">
        <v>29</v>
      </c>
      <c r="Z59" s="37" t="s">
        <v>29</v>
      </c>
      <c r="AA59" s="35" t="s">
        <v>29</v>
      </c>
      <c r="AB59" s="35" t="str">
        <f>VLOOKUP(H59,PELIGROS!A$2:G$445,7,0)</f>
        <v>N/A</v>
      </c>
      <c r="AC59" s="37" t="s">
        <v>1199</v>
      </c>
      <c r="AD59" s="109"/>
    </row>
    <row r="60" spans="1:30" ht="84" customHeight="1">
      <c r="A60" s="100"/>
      <c r="B60" s="100"/>
      <c r="C60" s="121"/>
      <c r="D60" s="118"/>
      <c r="E60" s="115"/>
      <c r="F60" s="115"/>
      <c r="G60" s="35" t="str">
        <f>VLOOKUP(H60,PELIGROS!A$1:G$445,2,0)</f>
        <v>NATURALEZA DE LA TAREA</v>
      </c>
      <c r="H60" s="36" t="s">
        <v>69</v>
      </c>
      <c r="I60" s="36" t="s">
        <v>1220</v>
      </c>
      <c r="J60" s="35" t="str">
        <f>VLOOKUP(H60,PELIGROS!A$2:G$445,3,0)</f>
        <v>ESTRÉS,  TRANSTORNOS DEL SUEÑO</v>
      </c>
      <c r="K60" s="37" t="s">
        <v>29</v>
      </c>
      <c r="L60" s="35" t="str">
        <f>VLOOKUP(H60,PELIGROS!A$2:G$445,4,0)</f>
        <v>N/A</v>
      </c>
      <c r="M60" s="35" t="s">
        <v>30</v>
      </c>
      <c r="N60" s="37">
        <v>2</v>
      </c>
      <c r="O60" s="36">
        <v>3</v>
      </c>
      <c r="P60" s="36">
        <v>10</v>
      </c>
      <c r="Q60" s="36">
        <f t="shared" si="30"/>
        <v>6</v>
      </c>
      <c r="R60" s="36">
        <f t="shared" si="31"/>
        <v>60</v>
      </c>
      <c r="S60" s="36" t="str">
        <f t="shared" si="32"/>
        <v>M-6</v>
      </c>
      <c r="T60" s="38" t="str">
        <f t="shared" si="33"/>
        <v>III</v>
      </c>
      <c r="U60" s="38" t="str">
        <f t="shared" si="34"/>
        <v>Mejorable</v>
      </c>
      <c r="V60" s="112"/>
      <c r="W60" s="35" t="str">
        <f>VLOOKUP(H60,PELIGROS!A$2:G$445,6,0)</f>
        <v>ESTRÉS</v>
      </c>
      <c r="X60" s="37" t="s">
        <v>29</v>
      </c>
      <c r="Y60" s="37" t="s">
        <v>29</v>
      </c>
      <c r="Z60" s="37" t="s">
        <v>29</v>
      </c>
      <c r="AA60" s="35" t="s">
        <v>29</v>
      </c>
      <c r="AB60" s="35" t="str">
        <f>VLOOKUP(H60,PELIGROS!A$2:G$445,7,0)</f>
        <v>N/A</v>
      </c>
      <c r="AC60" s="37" t="s">
        <v>29</v>
      </c>
      <c r="AD60" s="109"/>
    </row>
    <row r="61" spans="1:30" ht="84" customHeight="1">
      <c r="A61" s="100"/>
      <c r="B61" s="100"/>
      <c r="C61" s="121"/>
      <c r="D61" s="118"/>
      <c r="E61" s="115"/>
      <c r="F61" s="115"/>
      <c r="G61" s="35" t="str">
        <f>VLOOKUP(H61,PELIGROS!A$1:G$445,2,0)</f>
        <v xml:space="preserve"> ALTA CONCENTRACIÓN</v>
      </c>
      <c r="H61" s="36" t="s">
        <v>80</v>
      </c>
      <c r="I61" s="36" t="s">
        <v>1220</v>
      </c>
      <c r="J61" s="35" t="str">
        <f>VLOOKUP(H61,PELIGROS!A$2:G$445,3,0)</f>
        <v>ESTRÉS, DEPRESIÓN, TRANSTORNOS DEL SUEÑO, AUSENCIA DE ATENCIÓN</v>
      </c>
      <c r="K61" s="37" t="s">
        <v>29</v>
      </c>
      <c r="L61" s="35" t="str">
        <f>VLOOKUP(H61,PELIGROS!A$2:G$445,4,0)</f>
        <v>N/A</v>
      </c>
      <c r="M61" s="35" t="s">
        <v>30</v>
      </c>
      <c r="N61" s="37">
        <v>2</v>
      </c>
      <c r="O61" s="36">
        <v>3</v>
      </c>
      <c r="P61" s="36">
        <v>10</v>
      </c>
      <c r="Q61" s="36">
        <f t="shared" si="30"/>
        <v>6</v>
      </c>
      <c r="R61" s="36">
        <f t="shared" si="31"/>
        <v>60</v>
      </c>
      <c r="S61" s="36" t="str">
        <f t="shared" si="32"/>
        <v>M-6</v>
      </c>
      <c r="T61" s="38" t="str">
        <f t="shared" si="33"/>
        <v>III</v>
      </c>
      <c r="U61" s="38" t="str">
        <f t="shared" si="34"/>
        <v>Mejorable</v>
      </c>
      <c r="V61" s="112"/>
      <c r="W61" s="35" t="str">
        <f>VLOOKUP(H61,PELIGROS!A$2:G$445,6,0)</f>
        <v>ESTRÉS, ALTERACIÓN DEL SISTEMA NERVIOSO</v>
      </c>
      <c r="X61" s="37" t="s">
        <v>29</v>
      </c>
      <c r="Y61" s="37" t="s">
        <v>29</v>
      </c>
      <c r="Z61" s="37" t="s">
        <v>29</v>
      </c>
      <c r="AA61" s="35" t="s">
        <v>29</v>
      </c>
      <c r="AB61" s="35" t="str">
        <f>VLOOKUP(H61,PELIGROS!A$2:G$445,7,0)</f>
        <v>N/A</v>
      </c>
      <c r="AC61" s="37" t="s">
        <v>29</v>
      </c>
      <c r="AD61" s="109"/>
    </row>
    <row r="62" spans="1:30" ht="84" customHeight="1">
      <c r="A62" s="100"/>
      <c r="B62" s="100"/>
      <c r="C62" s="121"/>
      <c r="D62" s="118"/>
      <c r="E62" s="115"/>
      <c r="F62" s="115"/>
      <c r="G62" s="35" t="str">
        <f>VLOOKUP(H62,PELIGROS!A$1:G$445,2,0)</f>
        <v>Higiene Muscular</v>
      </c>
      <c r="H62" s="36" t="s">
        <v>464</v>
      </c>
      <c r="I62" s="36" t="s">
        <v>1221</v>
      </c>
      <c r="J62" s="35" t="str">
        <f>VLOOKUP(H62,PELIGROS!A$2:G$445,3,0)</f>
        <v>Lesiones Musculoesqueléticas</v>
      </c>
      <c r="K62" s="37" t="s">
        <v>29</v>
      </c>
      <c r="L62" s="35" t="str">
        <f>VLOOKUP(H62,PELIGROS!A$2:G$445,4,0)</f>
        <v>N/A</v>
      </c>
      <c r="M62" s="35" t="s">
        <v>29</v>
      </c>
      <c r="N62" s="37">
        <v>2</v>
      </c>
      <c r="O62" s="36">
        <v>3</v>
      </c>
      <c r="P62" s="36">
        <v>10</v>
      </c>
      <c r="Q62" s="36">
        <f t="shared" si="30"/>
        <v>6</v>
      </c>
      <c r="R62" s="36">
        <f t="shared" si="31"/>
        <v>60</v>
      </c>
      <c r="S62" s="36" t="str">
        <f t="shared" si="32"/>
        <v>M-6</v>
      </c>
      <c r="T62" s="38" t="str">
        <f t="shared" si="33"/>
        <v>III</v>
      </c>
      <c r="U62" s="38" t="str">
        <f t="shared" si="34"/>
        <v>Mejorable</v>
      </c>
      <c r="V62" s="112"/>
      <c r="W62" s="35" t="str">
        <f>VLOOKUP(H62,PELIGROS!A$2:G$445,6,0)</f>
        <v xml:space="preserve">Enfermedades Osteomusculares
</v>
      </c>
      <c r="X62" s="37" t="s">
        <v>29</v>
      </c>
      <c r="Y62" s="37" t="s">
        <v>29</v>
      </c>
      <c r="Z62" s="37" t="s">
        <v>29</v>
      </c>
      <c r="AA62" s="35" t="s">
        <v>29</v>
      </c>
      <c r="AB62" s="35" t="str">
        <f>VLOOKUP(H62,PELIGROS!A$2:G$445,7,0)</f>
        <v>Prevención en lesiones osteomusculares, líderes de pausas activas</v>
      </c>
      <c r="AC62" s="37" t="s">
        <v>1210</v>
      </c>
      <c r="AD62" s="109"/>
    </row>
    <row r="63" spans="1:30" ht="84" customHeight="1">
      <c r="A63" s="100"/>
      <c r="B63" s="100"/>
      <c r="C63" s="121"/>
      <c r="D63" s="118"/>
      <c r="E63" s="115"/>
      <c r="F63" s="115"/>
      <c r="G63" s="35" t="str">
        <f>VLOOKUP(H63,PELIGROS!A$1:G$445,2,0)</f>
        <v>Superficies de trabajo irregulares o deslizantes</v>
      </c>
      <c r="H63" s="36" t="s">
        <v>571</v>
      </c>
      <c r="I63" s="36" t="s">
        <v>1222</v>
      </c>
      <c r="J63" s="35" t="str">
        <f>VLOOKUP(H63,PELIGROS!A$2:G$445,3,0)</f>
        <v>Caídas del mismo nivel, fracturas, golpe con objetos, caídas de objetos, obstrucción de rutas de evacuación</v>
      </c>
      <c r="K63" s="37" t="s">
        <v>29</v>
      </c>
      <c r="L63" s="35" t="str">
        <f>VLOOKUP(H63,PELIGROS!A$2:G$445,4,0)</f>
        <v>N/A</v>
      </c>
      <c r="M63" s="35" t="s">
        <v>29</v>
      </c>
      <c r="N63" s="37">
        <v>2</v>
      </c>
      <c r="O63" s="36">
        <v>3</v>
      </c>
      <c r="P63" s="36">
        <v>25</v>
      </c>
      <c r="Q63" s="36">
        <f t="shared" si="30"/>
        <v>6</v>
      </c>
      <c r="R63" s="36">
        <f t="shared" si="31"/>
        <v>150</v>
      </c>
      <c r="S63" s="36" t="str">
        <f t="shared" si="32"/>
        <v>M-6</v>
      </c>
      <c r="T63" s="38" t="str">
        <f t="shared" si="33"/>
        <v>II</v>
      </c>
      <c r="U63" s="38" t="str">
        <f t="shared" si="34"/>
        <v>No Aceptable o Aceptable Con Control Especifico</v>
      </c>
      <c r="V63" s="112"/>
      <c r="W63" s="35" t="str">
        <f>VLOOKUP(H63,PELIGROS!A$2:G$445,6,0)</f>
        <v>Caídas de distinto nivel</v>
      </c>
      <c r="X63" s="37" t="s">
        <v>29</v>
      </c>
      <c r="Y63" s="37" t="s">
        <v>29</v>
      </c>
      <c r="Z63" s="37" t="s">
        <v>29</v>
      </c>
      <c r="AA63" s="35" t="s">
        <v>29</v>
      </c>
      <c r="AB63" s="35" t="str">
        <f>VLOOKUP(H63,PELIGROS!A$2:G$445,7,0)</f>
        <v>Pautas Básicas en orden y aseo en el lugar de trabajo, actos y condiciones inseguras</v>
      </c>
      <c r="AC63" s="37" t="s">
        <v>1201</v>
      </c>
      <c r="AD63" s="109"/>
    </row>
    <row r="64" spans="1:30" ht="84" customHeight="1">
      <c r="A64" s="100"/>
      <c r="B64" s="100"/>
      <c r="C64" s="121"/>
      <c r="D64" s="118"/>
      <c r="E64" s="115"/>
      <c r="F64" s="115"/>
      <c r="G64" s="35" t="str">
        <f>VLOOKUP(H64,PELIGROS!A$1:G$445,2,0)</f>
        <v>MANTENIMIENTO DE PUENTE GRUAS, LIMPIEZA DE CANALES, MANTENIMIENTO DE INSTALACIONES LOCATIVAS, MANTENIMIENTO Y REPARACIÓN DE POZOS</v>
      </c>
      <c r="H64" s="35" t="s">
        <v>593</v>
      </c>
      <c r="I64" s="35" t="s">
        <v>1222</v>
      </c>
      <c r="J64" s="35" t="str">
        <f>VLOOKUP(H64,PELIGROS!A$2:G$445,3,0)</f>
        <v>LESIONES, FRACTURAS, MUERTE</v>
      </c>
      <c r="K64" s="37" t="s">
        <v>29</v>
      </c>
      <c r="L64" s="35" t="str">
        <f>VLOOKUP(H64,PELIGROS!A$2:G$445,4,0)</f>
        <v>Inspecciones planeadas e inspecciones no planeadas, procedimientos de programas de seguridad y salud en el trabajo</v>
      </c>
      <c r="M64" s="35" t="str">
        <f>VLOOKUP(H64,PELIGROS!A$2:G$445,5,0)</f>
        <v>EPP</v>
      </c>
      <c r="N64" s="37">
        <v>2</v>
      </c>
      <c r="O64" s="43">
        <v>1</v>
      </c>
      <c r="P64" s="43">
        <v>10</v>
      </c>
      <c r="Q64" s="43">
        <f t="shared" ref="Q64" si="35">N64*O64</f>
        <v>2</v>
      </c>
      <c r="R64" s="43">
        <f t="shared" ref="R64" si="36">P64*Q64</f>
        <v>20</v>
      </c>
      <c r="S64" s="35" t="str">
        <f t="shared" ref="S64" si="37">IF(Q64=40,"MA-40",IF(Q64=30,"MA-30",IF(Q64=20,"A-20",IF(Q64=10,"A-10",IF(Q64=24,"MA-24",IF(Q64=18,"A-18",IF(Q64=12,"A-12",IF(Q64=6,"M-6",IF(Q64=8,"M-8",IF(Q64=6,"M-6",IF(Q64=4,"B-4",IF(Q64=2,"B-2",))))))))))))</f>
        <v>B-2</v>
      </c>
      <c r="T64" s="34" t="str">
        <f t="shared" ref="T64" si="38">IF(R64&lt;=20,"IV",IF(R64&lt;=120,"III",IF(R64&lt;=500,"II",IF(R64&lt;=4000,"I"))))</f>
        <v>IV</v>
      </c>
      <c r="U64" s="34" t="str">
        <f t="shared" ref="U64" si="39">IF(T64=0,"",IF(T64="IV","Aceptable",IF(T64="III","Mejorable",IF(T64="II","No Aceptable o Aceptable Con Control Especifico",IF(T64="I","No Aceptable","")))))</f>
        <v>Aceptable</v>
      </c>
      <c r="V64" s="112"/>
      <c r="W64" s="35" t="str">
        <f>VLOOKUP(H64,PELIGROS!A$2:G$445,6,0)</f>
        <v>MUERTE</v>
      </c>
      <c r="X64" s="37" t="s">
        <v>29</v>
      </c>
      <c r="Y64" s="37" t="s">
        <v>29</v>
      </c>
      <c r="Z64" s="37" t="s">
        <v>29</v>
      </c>
      <c r="AA64" s="37" t="s">
        <v>1228</v>
      </c>
      <c r="AB64" s="35" t="str">
        <f>VLOOKUP(H64,PELIGROS!A$2:G$445,7,0)</f>
        <v>CERTIFICACIÓN Y/O ENTRENAMIENTO EN TRABAJO SEGURO EN ALTURAS; DILGENCIAMIENTO DE PERMISO DE TRABAJO; USO Y MANEJO ADECUADO DE E.P.P.; ARME Y DESARME DE ANDAMIOS</v>
      </c>
      <c r="AC64" s="37" t="s">
        <v>1241</v>
      </c>
      <c r="AD64" s="109"/>
    </row>
    <row r="65" spans="1:30" ht="84" customHeight="1" thickBot="1">
      <c r="A65" s="101"/>
      <c r="B65" s="101"/>
      <c r="C65" s="122"/>
      <c r="D65" s="119"/>
      <c r="E65" s="116"/>
      <c r="F65" s="116"/>
      <c r="G65" s="39" t="str">
        <f>VLOOKUP(H65,PELIGROS!A$1:G$445,2,0)</f>
        <v>SISMOS, INCENDIOS, INUNDACIONES, TERREMOTOS, VENDAVALES, DERRUMBE</v>
      </c>
      <c r="H65" s="40" t="s">
        <v>55</v>
      </c>
      <c r="I65" s="40" t="s">
        <v>1223</v>
      </c>
      <c r="J65" s="39" t="str">
        <f>VLOOKUP(H65,PELIGROS!A$2:G$445,3,0)</f>
        <v>SISMOS, INCENDIOS, INUNDACIONES, TERREMOTOS, VENDAVALES</v>
      </c>
      <c r="K65" s="41" t="s">
        <v>29</v>
      </c>
      <c r="L65" s="39" t="str">
        <f>VLOOKUP(H65,PELIGROS!A$2:G$445,4,0)</f>
        <v>Inspecciones planeadas e inspecciones no planeadas, procedimientos de programas de seguridad y salud en el trabajo</v>
      </c>
      <c r="M65" s="39" t="s">
        <v>57</v>
      </c>
      <c r="N65" s="41">
        <v>2</v>
      </c>
      <c r="O65" s="40">
        <v>1</v>
      </c>
      <c r="P65" s="40">
        <v>100</v>
      </c>
      <c r="Q65" s="40">
        <f>N65*O65</f>
        <v>2</v>
      </c>
      <c r="R65" s="40">
        <f>P65*Q65</f>
        <v>200</v>
      </c>
      <c r="S65" s="40" t="str">
        <f>IF(Q65=40,"MA-40",IF(Q65=30,"MA-30",IF(Q65=20,"A-20",IF(Q65=10,"A-10",IF(Q65=24,"MA-24",IF(Q65=18,"A-18",IF(Q65=12,"A-12",IF(Q65=6,"M-6",IF(Q65=8,"M-8",IF(Q65=6,"M-6",IF(Q65=4,"B-4",IF(Q65=2,"B-2",))))))))))))</f>
        <v>B-2</v>
      </c>
      <c r="T65" s="42" t="str">
        <f>IF(R65&lt;=20,"IV",IF(R65&lt;=120,"III",IF(R65&lt;=500,"II",IF(R65&lt;=4000,"I"))))</f>
        <v>II</v>
      </c>
      <c r="U65" s="42" t="str">
        <f>IF(T65=0,"",IF(T65="IV","Aceptable",IF(T65="III","Mejorable",IF(T65="II","No Aceptable o Aceptable Con Control Especifico",IF(T65="I","No Aceptable","")))))</f>
        <v>No Aceptable o Aceptable Con Control Especifico</v>
      </c>
      <c r="V65" s="113"/>
      <c r="W65" s="39" t="str">
        <f>VLOOKUP(H65,PELIGROS!A$2:G$445,6,0)</f>
        <v>MUERTE</v>
      </c>
      <c r="X65" s="41" t="s">
        <v>29</v>
      </c>
      <c r="Y65" s="41" t="s">
        <v>29</v>
      </c>
      <c r="Z65" s="41" t="s">
        <v>29</v>
      </c>
      <c r="AA65" s="39" t="s">
        <v>1202</v>
      </c>
      <c r="AB65" s="39" t="str">
        <f>VLOOKUP(H65,PELIGROS!A$2:G$445,7,0)</f>
        <v>ENTRENAMIENTO DE LA BRIGADA; DIVULGACIÓN DE PLAN DE EMERGENCIA</v>
      </c>
      <c r="AC65" s="41" t="s">
        <v>1203</v>
      </c>
      <c r="AD65" s="110"/>
    </row>
    <row r="67" spans="1:30" ht="13.5" thickBot="1"/>
    <row r="68" spans="1:30" ht="15.75" customHeight="1" thickBot="1">
      <c r="A68" s="79" t="s">
        <v>1074</v>
      </c>
      <c r="B68" s="80"/>
      <c r="C68" s="80"/>
      <c r="D68" s="80"/>
      <c r="E68" s="80"/>
      <c r="F68" s="80"/>
      <c r="G68" s="81"/>
    </row>
    <row r="69" spans="1:30" ht="15.75" customHeight="1" thickBot="1">
      <c r="A69" s="82" t="s">
        <v>1075</v>
      </c>
      <c r="B69" s="82"/>
      <c r="C69" s="82"/>
      <c r="D69" s="83" t="s">
        <v>1076</v>
      </c>
      <c r="E69" s="84"/>
      <c r="F69" s="84"/>
      <c r="G69" s="85"/>
    </row>
    <row r="70" spans="1:30" ht="30.75" customHeight="1">
      <c r="A70" s="68" t="s">
        <v>1230</v>
      </c>
      <c r="B70" s="69"/>
      <c r="C70" s="69"/>
      <c r="D70" s="69" t="s">
        <v>1231</v>
      </c>
      <c r="E70" s="69"/>
      <c r="F70" s="69"/>
      <c r="G70" s="86"/>
    </row>
    <row r="71" spans="1:30" ht="30.75" customHeight="1">
      <c r="A71" s="68" t="s">
        <v>1236</v>
      </c>
      <c r="B71" s="69"/>
      <c r="C71" s="69"/>
      <c r="D71" s="70" t="s">
        <v>1233</v>
      </c>
      <c r="E71" s="71"/>
      <c r="F71" s="71"/>
      <c r="G71" s="72"/>
    </row>
    <row r="72" spans="1:30" ht="30.75" customHeight="1">
      <c r="A72" s="68" t="s">
        <v>1236</v>
      </c>
      <c r="B72" s="69"/>
      <c r="C72" s="69"/>
      <c r="D72" s="70" t="s">
        <v>1232</v>
      </c>
      <c r="E72" s="71"/>
      <c r="F72" s="71"/>
      <c r="G72" s="72"/>
    </row>
    <row r="73" spans="1:30" ht="30.75" customHeight="1">
      <c r="A73" s="107" t="s">
        <v>1234</v>
      </c>
      <c r="B73" s="105"/>
      <c r="C73" s="105"/>
      <c r="D73" s="105" t="s">
        <v>1237</v>
      </c>
      <c r="E73" s="105"/>
      <c r="F73" s="105"/>
      <c r="G73" s="106"/>
    </row>
    <row r="74" spans="1:30" s="3" customFormat="1" ht="30.75" customHeight="1">
      <c r="A74" s="107" t="s">
        <v>1234</v>
      </c>
      <c r="B74" s="105"/>
      <c r="C74" s="105"/>
      <c r="D74" s="105" t="s">
        <v>1240</v>
      </c>
      <c r="E74" s="105"/>
      <c r="F74" s="105"/>
      <c r="G74" s="106"/>
      <c r="J74" s="1"/>
      <c r="K74" s="2"/>
      <c r="L74" s="2"/>
      <c r="M74" s="2"/>
      <c r="N74" s="1"/>
      <c r="O74" s="1"/>
      <c r="P74" s="1"/>
      <c r="Q74" s="1"/>
      <c r="R74" s="1"/>
      <c r="S74" s="1"/>
      <c r="T74" s="1"/>
      <c r="U74" s="1"/>
      <c r="V74" s="1"/>
      <c r="W74" s="1"/>
      <c r="X74" s="1"/>
      <c r="Y74" s="1"/>
      <c r="Z74" s="1"/>
      <c r="AA74" s="1"/>
      <c r="AB74" s="4"/>
      <c r="AC74" s="1"/>
      <c r="AD74" s="1"/>
    </row>
    <row r="75" spans="1:30" s="3" customFormat="1" ht="15" customHeight="1">
      <c r="A75" s="107" t="s">
        <v>1234</v>
      </c>
      <c r="B75" s="105"/>
      <c r="C75" s="105"/>
      <c r="D75" s="105" t="s">
        <v>1239</v>
      </c>
      <c r="E75" s="105"/>
      <c r="F75" s="105"/>
      <c r="G75" s="106"/>
      <c r="J75" s="1"/>
      <c r="K75" s="2"/>
      <c r="L75" s="2"/>
      <c r="M75" s="2"/>
      <c r="N75" s="1"/>
      <c r="O75" s="1"/>
      <c r="P75" s="1"/>
      <c r="Q75" s="1"/>
      <c r="R75" s="1"/>
      <c r="S75" s="1"/>
      <c r="T75" s="1"/>
      <c r="U75" s="1"/>
      <c r="V75" s="1"/>
      <c r="W75" s="1"/>
      <c r="X75" s="1"/>
      <c r="Y75" s="1"/>
      <c r="Z75" s="1"/>
      <c r="AA75" s="1"/>
      <c r="AB75" s="4"/>
      <c r="AC75" s="1"/>
      <c r="AD75" s="1"/>
    </row>
    <row r="76" spans="1:30" s="3" customFormat="1" ht="15" customHeight="1">
      <c r="A76" s="107" t="s">
        <v>1234</v>
      </c>
      <c r="B76" s="105"/>
      <c r="C76" s="105"/>
      <c r="D76" s="105" t="s">
        <v>1238</v>
      </c>
      <c r="E76" s="105"/>
      <c r="F76" s="105"/>
      <c r="G76" s="106"/>
      <c r="J76" s="1"/>
      <c r="K76" s="2"/>
      <c r="L76" s="2"/>
      <c r="M76" s="2"/>
      <c r="N76" s="1"/>
      <c r="O76" s="1"/>
      <c r="P76" s="1"/>
      <c r="Q76" s="1"/>
      <c r="R76" s="1"/>
      <c r="S76" s="1"/>
      <c r="T76" s="1"/>
      <c r="U76" s="1"/>
      <c r="V76" s="1"/>
      <c r="W76" s="1"/>
      <c r="X76" s="1"/>
      <c r="Y76" s="1"/>
      <c r="Z76" s="1"/>
      <c r="AA76" s="1"/>
      <c r="AB76" s="4"/>
      <c r="AC76" s="1"/>
      <c r="AD76" s="1"/>
    </row>
    <row r="77" spans="1:30" s="3" customFormat="1" ht="15" customHeight="1">
      <c r="A77" s="70"/>
      <c r="B77" s="71"/>
      <c r="C77" s="72"/>
      <c r="D77" s="70"/>
      <c r="E77" s="71"/>
      <c r="F77" s="71"/>
      <c r="G77" s="72"/>
      <c r="J77" s="1"/>
      <c r="K77" s="2"/>
      <c r="L77" s="2"/>
      <c r="M77" s="2"/>
      <c r="N77" s="1"/>
      <c r="O77" s="1"/>
      <c r="P77" s="1"/>
      <c r="Q77" s="1"/>
      <c r="R77" s="1"/>
      <c r="S77" s="1"/>
      <c r="T77" s="1"/>
      <c r="U77" s="1"/>
      <c r="V77" s="1"/>
      <c r="W77" s="1"/>
      <c r="X77" s="1"/>
      <c r="Y77" s="1"/>
      <c r="Z77" s="1"/>
      <c r="AA77" s="1"/>
      <c r="AB77" s="4"/>
      <c r="AC77" s="1"/>
      <c r="AD77" s="1"/>
    </row>
    <row r="78" spans="1:30" s="3" customFormat="1" ht="15.75" customHeight="1" thickBot="1">
      <c r="A78" s="102"/>
      <c r="B78" s="103"/>
      <c r="C78" s="104"/>
      <c r="D78" s="102"/>
      <c r="E78" s="103"/>
      <c r="F78" s="103"/>
      <c r="G78" s="104"/>
      <c r="J78" s="1"/>
      <c r="K78" s="2"/>
      <c r="L78" s="2"/>
      <c r="M78" s="2"/>
      <c r="N78" s="1"/>
      <c r="O78" s="1"/>
      <c r="P78" s="1"/>
      <c r="Q78" s="1"/>
      <c r="R78" s="1"/>
      <c r="S78" s="1"/>
      <c r="T78" s="1"/>
      <c r="U78" s="1"/>
      <c r="V78" s="1"/>
      <c r="W78" s="1"/>
      <c r="X78" s="1"/>
      <c r="Y78" s="1"/>
      <c r="Z78" s="1"/>
      <c r="AA78" s="1"/>
      <c r="AB78" s="4"/>
      <c r="AC78" s="1"/>
      <c r="AD78" s="1"/>
    </row>
  </sheetData>
  <sortState ref="A53:AE61">
    <sortCondition ref="I53:I61" customList="BIOLÓGICO,FÍSICO,QUÍMICO,PSICOSOCIAL,BIOMECÁNICO,CONDICIONES DE SEGURIDAD,FENÓMENOS NATURALES"/>
  </sortState>
  <mergeCells count="62">
    <mergeCell ref="AD55:AD65"/>
    <mergeCell ref="V55:V65"/>
    <mergeCell ref="E55:E65"/>
    <mergeCell ref="D55:D65"/>
    <mergeCell ref="C55:C65"/>
    <mergeCell ref="F55:F65"/>
    <mergeCell ref="D73:G73"/>
    <mergeCell ref="D72:G72"/>
    <mergeCell ref="A78:C78"/>
    <mergeCell ref="A75:C75"/>
    <mergeCell ref="A76:C76"/>
    <mergeCell ref="A77:C77"/>
    <mergeCell ref="A72:C72"/>
    <mergeCell ref="A73:C73"/>
    <mergeCell ref="A74:C74"/>
    <mergeCell ref="D78:G78"/>
    <mergeCell ref="D77:G77"/>
    <mergeCell ref="D76:G76"/>
    <mergeCell ref="D75:G75"/>
    <mergeCell ref="D74:G74"/>
    <mergeCell ref="AD11:AD23"/>
    <mergeCell ref="AD24:AD40"/>
    <mergeCell ref="AD41:AD54"/>
    <mergeCell ref="V11:V23"/>
    <mergeCell ref="C11:C23"/>
    <mergeCell ref="D11:D23"/>
    <mergeCell ref="E11:E23"/>
    <mergeCell ref="F11:F23"/>
    <mergeCell ref="V24:V40"/>
    <mergeCell ref="V41:V54"/>
    <mergeCell ref="C41:C54"/>
    <mergeCell ref="D41:D54"/>
    <mergeCell ref="E41:E54"/>
    <mergeCell ref="F41:F54"/>
    <mergeCell ref="C24:C40"/>
    <mergeCell ref="D24:D40"/>
    <mergeCell ref="E24:E40"/>
    <mergeCell ref="F24:F40"/>
    <mergeCell ref="A71:C71"/>
    <mergeCell ref="D71:G71"/>
    <mergeCell ref="J8:J10"/>
    <mergeCell ref="K8:M9"/>
    <mergeCell ref="N8:T9"/>
    <mergeCell ref="A8:A10"/>
    <mergeCell ref="B8:B10"/>
    <mergeCell ref="A68:G68"/>
    <mergeCell ref="A69:C69"/>
    <mergeCell ref="D69:G69"/>
    <mergeCell ref="A70:C70"/>
    <mergeCell ref="D70:G70"/>
    <mergeCell ref="G8:I9"/>
    <mergeCell ref="H10:I10"/>
    <mergeCell ref="B11:B65"/>
    <mergeCell ref="A11:A65"/>
    <mergeCell ref="X8:AD9"/>
    <mergeCell ref="C2:G2"/>
    <mergeCell ref="C3:G3"/>
    <mergeCell ref="C4:G4"/>
    <mergeCell ref="E5:G5"/>
    <mergeCell ref="C8:F9"/>
    <mergeCell ref="U8:U9"/>
    <mergeCell ref="V8:W9"/>
  </mergeCells>
  <conditionalFormatting sqref="P11:P21 P59:P63 P23:P38 P40:P52 P54:P57 P65">
    <cfRule type="cellIs" priority="76" stopIfTrue="1" operator="equal">
      <formula>"10, 25, 50, 100"</formula>
    </cfRule>
  </conditionalFormatting>
  <conditionalFormatting sqref="U1:U10 U66:U1048576">
    <cfRule type="containsText" dxfId="183" priority="73" operator="containsText" text="No Aceptable o Aceptable con Control Especifico">
      <formula>NOT(ISERROR(SEARCH("No Aceptable o Aceptable con Control Especifico",U1)))</formula>
    </cfRule>
    <cfRule type="containsText" dxfId="182" priority="74" operator="containsText" text="No Aceptable">
      <formula>NOT(ISERROR(SEARCH("No Aceptable",U1)))</formula>
    </cfRule>
    <cfRule type="containsText" dxfId="181" priority="75" operator="containsText" text="No Aceptable o Aceptable con Control Especifico">
      <formula>NOT(ISERROR(SEARCH("No Aceptable o Aceptable con Control Especifico",U1)))</formula>
    </cfRule>
  </conditionalFormatting>
  <conditionalFormatting sqref="T1:T10 T66:T1048576">
    <cfRule type="cellIs" dxfId="180" priority="72" operator="equal">
      <formula>"II"</formula>
    </cfRule>
  </conditionalFormatting>
  <conditionalFormatting sqref="T11:T21 T59:T63 T23:T38 T40:T52 T54:T57 T65">
    <cfRule type="cellIs" dxfId="179" priority="68" stopIfTrue="1" operator="equal">
      <formula>"IV"</formula>
    </cfRule>
    <cfRule type="cellIs" dxfId="178" priority="69" stopIfTrue="1" operator="equal">
      <formula>"III"</formula>
    </cfRule>
    <cfRule type="cellIs" dxfId="177" priority="70" stopIfTrue="1" operator="equal">
      <formula>"II"</formula>
    </cfRule>
    <cfRule type="cellIs" dxfId="176" priority="71" stopIfTrue="1" operator="equal">
      <formula>"I"</formula>
    </cfRule>
  </conditionalFormatting>
  <conditionalFormatting sqref="U11:U21 U59:U63 U23:U38 U40:U52 U54:U57 U65">
    <cfRule type="cellIs" dxfId="175" priority="66" stopIfTrue="1" operator="equal">
      <formula>"No Aceptable"</formula>
    </cfRule>
    <cfRule type="cellIs" dxfId="174" priority="67" stopIfTrue="1" operator="equal">
      <formula>"Aceptable"</formula>
    </cfRule>
  </conditionalFormatting>
  <conditionalFormatting sqref="U11:U21 U59:U63 U23:U38 U40:U52 U54:U57 U65">
    <cfRule type="cellIs" dxfId="173" priority="65" stopIfTrue="1" operator="equal">
      <formula>"No Aceptable o Aceptable Con Control Especifico"</formula>
    </cfRule>
  </conditionalFormatting>
  <conditionalFormatting sqref="U11:U21 U59:U63 U23:U38 U40:U52 U54:U57 U65">
    <cfRule type="containsText" dxfId="172" priority="64" stopIfTrue="1" operator="containsText" text="Mejorable">
      <formula>NOT(ISERROR(SEARCH("Mejorable",U11)))</formula>
    </cfRule>
  </conditionalFormatting>
  <conditionalFormatting sqref="P22">
    <cfRule type="cellIs" priority="28" stopIfTrue="1" operator="equal">
      <formula>"10, 25, 50, 100"</formula>
    </cfRule>
  </conditionalFormatting>
  <conditionalFormatting sqref="U58">
    <cfRule type="containsText" dxfId="171" priority="37" stopIfTrue="1" operator="containsText" text="Mejorable">
      <formula>NOT(ISERROR(SEARCH("Mejorable",U58)))</formula>
    </cfRule>
  </conditionalFormatting>
  <conditionalFormatting sqref="P58">
    <cfRule type="cellIs" priority="45" stopIfTrue="1" operator="equal">
      <formula>"10, 25, 50, 100"</formula>
    </cfRule>
  </conditionalFormatting>
  <conditionalFormatting sqref="T58">
    <cfRule type="cellIs" dxfId="170" priority="41" stopIfTrue="1" operator="equal">
      <formula>"IV"</formula>
    </cfRule>
    <cfRule type="cellIs" dxfId="169" priority="42" stopIfTrue="1" operator="equal">
      <formula>"III"</formula>
    </cfRule>
    <cfRule type="cellIs" dxfId="168" priority="43" stopIfTrue="1" operator="equal">
      <formula>"II"</formula>
    </cfRule>
    <cfRule type="cellIs" dxfId="167" priority="44" stopIfTrue="1" operator="equal">
      <formula>"I"</formula>
    </cfRule>
  </conditionalFormatting>
  <conditionalFormatting sqref="U58">
    <cfRule type="cellIs" dxfId="166" priority="39" stopIfTrue="1" operator="equal">
      <formula>"No Aceptable"</formula>
    </cfRule>
    <cfRule type="cellIs" dxfId="165" priority="40" stopIfTrue="1" operator="equal">
      <formula>"Aceptable"</formula>
    </cfRule>
  </conditionalFormatting>
  <conditionalFormatting sqref="U58">
    <cfRule type="cellIs" dxfId="164" priority="38" stopIfTrue="1" operator="equal">
      <formula>"No Aceptable o Aceptable Con Control Especifico"</formula>
    </cfRule>
  </conditionalFormatting>
  <conditionalFormatting sqref="T22">
    <cfRule type="cellIs" dxfId="163" priority="32" stopIfTrue="1" operator="equal">
      <formula>"IV"</formula>
    </cfRule>
    <cfRule type="cellIs" dxfId="162" priority="33" stopIfTrue="1" operator="equal">
      <formula>"III"</formula>
    </cfRule>
    <cfRule type="cellIs" dxfId="161" priority="34" stopIfTrue="1" operator="equal">
      <formula>"II"</formula>
    </cfRule>
    <cfRule type="cellIs" dxfId="160" priority="35" stopIfTrue="1" operator="equal">
      <formula>"I"</formula>
    </cfRule>
  </conditionalFormatting>
  <conditionalFormatting sqref="U22">
    <cfRule type="cellIs" dxfId="159" priority="30" stopIfTrue="1" operator="equal">
      <formula>"No Aceptable"</formula>
    </cfRule>
    <cfRule type="cellIs" dxfId="158" priority="31" stopIfTrue="1" operator="equal">
      <formula>"Aceptable"</formula>
    </cfRule>
  </conditionalFormatting>
  <conditionalFormatting sqref="U22">
    <cfRule type="cellIs" dxfId="157" priority="29" stopIfTrue="1" operator="equal">
      <formula>"No Aceptable o Aceptable Con Control Especifico"</formula>
    </cfRule>
  </conditionalFormatting>
  <conditionalFormatting sqref="P39">
    <cfRule type="cellIs" priority="19" stopIfTrue="1" operator="equal">
      <formula>"10, 25, 50, 100"</formula>
    </cfRule>
  </conditionalFormatting>
  <conditionalFormatting sqref="T39">
    <cfRule type="cellIs" dxfId="156" priority="23" stopIfTrue="1" operator="equal">
      <formula>"IV"</formula>
    </cfRule>
    <cfRule type="cellIs" dxfId="155" priority="24" stopIfTrue="1" operator="equal">
      <formula>"III"</formula>
    </cfRule>
    <cfRule type="cellIs" dxfId="154" priority="25" stopIfTrue="1" operator="equal">
      <formula>"II"</formula>
    </cfRule>
    <cfRule type="cellIs" dxfId="153" priority="26" stopIfTrue="1" operator="equal">
      <formula>"I"</formula>
    </cfRule>
  </conditionalFormatting>
  <conditionalFormatting sqref="U39">
    <cfRule type="cellIs" dxfId="152" priority="21" stopIfTrue="1" operator="equal">
      <formula>"No Aceptable"</formula>
    </cfRule>
    <cfRule type="cellIs" dxfId="151" priority="22" stopIfTrue="1" operator="equal">
      <formula>"Aceptable"</formula>
    </cfRule>
  </conditionalFormatting>
  <conditionalFormatting sqref="U39">
    <cfRule type="cellIs" dxfId="150" priority="20" stopIfTrue="1" operator="equal">
      <formula>"No Aceptable o Aceptable Con Control Especifico"</formula>
    </cfRule>
  </conditionalFormatting>
  <conditionalFormatting sqref="P53">
    <cfRule type="cellIs" priority="10" stopIfTrue="1" operator="equal">
      <formula>"10, 25, 50, 100"</formula>
    </cfRule>
  </conditionalFormatting>
  <conditionalFormatting sqref="T53">
    <cfRule type="cellIs" dxfId="149" priority="14" stopIfTrue="1" operator="equal">
      <formula>"IV"</formula>
    </cfRule>
    <cfRule type="cellIs" dxfId="148" priority="15" stopIfTrue="1" operator="equal">
      <formula>"III"</formula>
    </cfRule>
    <cfRule type="cellIs" dxfId="147" priority="16" stopIfTrue="1" operator="equal">
      <formula>"II"</formula>
    </cfRule>
    <cfRule type="cellIs" dxfId="146" priority="17" stopIfTrue="1" operator="equal">
      <formula>"I"</formula>
    </cfRule>
  </conditionalFormatting>
  <conditionalFormatting sqref="U53">
    <cfRule type="cellIs" dxfId="145" priority="12" stopIfTrue="1" operator="equal">
      <formula>"No Aceptable"</formula>
    </cfRule>
    <cfRule type="cellIs" dxfId="144" priority="13" stopIfTrue="1" operator="equal">
      <formula>"Aceptable"</formula>
    </cfRule>
  </conditionalFormatting>
  <conditionalFormatting sqref="U53">
    <cfRule type="cellIs" dxfId="143" priority="11" stopIfTrue="1" operator="equal">
      <formula>"No Aceptable o Aceptable Con Control Especifico"</formula>
    </cfRule>
  </conditionalFormatting>
  <conditionalFormatting sqref="P64">
    <cfRule type="cellIs" priority="1" stopIfTrue="1" operator="equal">
      <formula>"10, 25, 50, 100"</formula>
    </cfRule>
  </conditionalFormatting>
  <conditionalFormatting sqref="T64">
    <cfRule type="cellIs" dxfId="142" priority="5" stopIfTrue="1" operator="equal">
      <formula>"IV"</formula>
    </cfRule>
    <cfRule type="cellIs" dxfId="141" priority="6" stopIfTrue="1" operator="equal">
      <formula>"III"</formula>
    </cfRule>
    <cfRule type="cellIs" dxfId="140" priority="7" stopIfTrue="1" operator="equal">
      <formula>"II"</formula>
    </cfRule>
    <cfRule type="cellIs" dxfId="139" priority="8" stopIfTrue="1" operator="equal">
      <formula>"I"</formula>
    </cfRule>
  </conditionalFormatting>
  <conditionalFormatting sqref="U64">
    <cfRule type="cellIs" dxfId="138" priority="3" stopIfTrue="1" operator="equal">
      <formula>"No Aceptable"</formula>
    </cfRule>
    <cfRule type="cellIs" dxfId="137" priority="4" stopIfTrue="1" operator="equal">
      <formula>"Aceptable"</formula>
    </cfRule>
  </conditionalFormatting>
  <conditionalFormatting sqref="U64">
    <cfRule type="cellIs" dxfId="136" priority="2" stopIfTrue="1" operator="equal">
      <formula>"No Aceptable o Aceptable Con Control Especifico"</formula>
    </cfRule>
  </conditionalFormatting>
  <dataValidations count="2">
    <dataValidation type="whole" allowBlank="1" showInputMessage="1" showErrorMessage="1" prompt="1 Esporadica (EE)_x000a_2 Ocasional (EO)_x000a_3 Frecuente (EF)_x000a_4 continua (EC)" sqref="O11:O65">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5">
      <formula1>10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6" stopIfTrue="1" operator="containsText" text="Mejorable" id="{CE4DEBFD-C0D1-4D7B-AB46-69238DD5904C}">
            <xm:f>NOT(ISERROR(SEARCH("Mejorable",'C:\Users\jbenitezv\Desktop\Matrices actualizadas\Pri. entrega\[MIP DIVISIÓN OPERACIÓN COMERCIAL ZONA 5 (actualizada).xlsx]SOLICITUDES'!#REF!)))</xm:f>
            <x14:dxf>
              <fill>
                <patternFill>
                  <bgColor rgb="FFFFFF00"/>
                </patternFill>
              </fill>
            </x14:dxf>
          </x14:cfRule>
          <xm:sqref>U22</xm:sqref>
        </x14:conditionalFormatting>
        <x14:conditionalFormatting xmlns:xm="http://schemas.microsoft.com/office/excel/2006/main">
          <x14:cfRule type="containsText" priority="27" stopIfTrue="1" operator="containsText" text="Mejorable" id="{516D54E1-5CBF-46B4-A724-25B72671F2F0}">
            <xm:f>NOT(ISERROR(SEARCH("Mejorable",'C:\Users\jbenitezv\Desktop\Matrices actualizadas\Pri. entrega\[MIP DIVISIÓN OPERACIÓN COMERCIAL ZONA 5 (actualizada).xlsx]SOLICITUDES'!#REF!)))</xm:f>
            <x14:dxf>
              <fill>
                <patternFill>
                  <bgColor rgb="FFFFFF00"/>
                </patternFill>
              </fill>
            </x14:dxf>
          </x14:cfRule>
          <xm:sqref>U39</xm:sqref>
        </x14:conditionalFormatting>
        <x14:conditionalFormatting xmlns:xm="http://schemas.microsoft.com/office/excel/2006/main">
          <x14:cfRule type="containsText" priority="18" stopIfTrue="1" operator="containsText" text="Mejorable" id="{2D4D32F4-51F3-4B42-A923-B88650DC7274}">
            <xm:f>NOT(ISERROR(SEARCH("Mejorable",'C:\Users\jbenitezv\Desktop\Matrices actualizadas\Pri. entrega\[MIP DIVISIÓN OPERACIÓN COMERCIAL ZONA 5 (actualizada).xlsx]SOLICITUDES'!#REF!)))</xm:f>
            <x14:dxf>
              <fill>
                <patternFill>
                  <bgColor rgb="FFFFFF00"/>
                </patternFill>
              </fill>
            </x14:dxf>
          </x14:cfRule>
          <xm:sqref>U53</xm:sqref>
        </x14:conditionalFormatting>
        <x14:conditionalFormatting xmlns:xm="http://schemas.microsoft.com/office/excel/2006/main">
          <x14:cfRule type="containsText" priority="9" stopIfTrue="1" operator="containsText" text="Mejorable" id="{7A470F9E-805D-48AA-8A43-F9E08B90E74A}">
            <xm:f>NOT(ISERROR(SEARCH("Mejorable",'C:\Users\jbenitezv\Desktop\Matrices actualizadas\Pri. entrega\[MIP DIVISIÓN OPERACIÓN COMERCIAL ZONA 5 (actualizada).xlsx]SOLICITUDES'!#REF!)))</xm:f>
            <x14:dxf>
              <fill>
                <patternFill>
                  <bgColor rgb="FFFFFF00"/>
                </patternFill>
              </fill>
            </x14:dxf>
          </x14:cfRule>
          <xm:sqref>U64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PELIGROS!$A$2:$A$445</xm:f>
          </x14:formula1>
          <xm:sqref>H11:H21 H23:H38 H40:H52 H54:H63 H65</xm:sqref>
        </x14:dataValidation>
        <x14:dataValidation type="list" allowBlank="1" showInputMessage="1" showErrorMessage="1">
          <x14:formula1>
            <xm:f>[2]Hoja1!#REF!</xm:f>
          </x14:formula1>
          <xm:sqref>H22 H39 H53 H64</xm:sqref>
        </x14:dataValidation>
        <x14:dataValidation type="list" allowBlank="1" showInputMessage="1" showErrorMessage="1">
          <x14:formula1>
            <xm:f>FUNCIONES!$A$2:$A$82</xm:f>
          </x14:formula1>
          <xm:sqref>E11:E55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showGridLines="0" zoomScaleNormal="100" workbookViewId="0">
      <selection activeCell="C2" sqref="C2:G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6" t="s">
        <v>1286</v>
      </c>
      <c r="D2" s="57"/>
      <c r="E2" s="57"/>
      <c r="F2" s="57"/>
      <c r="G2" s="58"/>
      <c r="K2" s="9"/>
      <c r="L2" s="9"/>
      <c r="M2" s="9"/>
      <c r="V2" s="9"/>
      <c r="AB2" s="10"/>
      <c r="AC2" s="6"/>
      <c r="AD2" s="6"/>
    </row>
    <row r="3" spans="1:30" s="8" customFormat="1" ht="15" customHeight="1">
      <c r="A3" s="5"/>
      <c r="B3" s="6"/>
      <c r="C3" s="59" t="s">
        <v>1192</v>
      </c>
      <c r="D3" s="60"/>
      <c r="E3" s="60"/>
      <c r="F3" s="60"/>
      <c r="G3" s="61"/>
      <c r="K3" s="9"/>
      <c r="L3" s="9"/>
      <c r="M3" s="9"/>
      <c r="V3" s="9"/>
      <c r="AB3" s="10"/>
      <c r="AC3" s="6"/>
      <c r="AD3" s="6"/>
    </row>
    <row r="4" spans="1:30" s="8" customFormat="1" ht="15" customHeight="1" thickBot="1">
      <c r="A4" s="5"/>
      <c r="B4" s="6"/>
      <c r="C4" s="62" t="s">
        <v>1252</v>
      </c>
      <c r="D4" s="63"/>
      <c r="E4" s="63"/>
      <c r="F4" s="63"/>
      <c r="G4" s="64"/>
      <c r="K4" s="9"/>
      <c r="L4" s="9"/>
      <c r="M4" s="9"/>
      <c r="V4" s="9"/>
      <c r="AB4" s="10"/>
      <c r="AC4" s="6"/>
      <c r="AD4" s="6"/>
    </row>
    <row r="5" spans="1:30" s="8" customFormat="1" ht="11.25" customHeight="1">
      <c r="A5" s="5"/>
      <c r="B5" s="6"/>
      <c r="C5" s="11" t="s">
        <v>1077</v>
      </c>
      <c r="E5" s="65"/>
      <c r="F5" s="65"/>
      <c r="G5" s="65"/>
      <c r="H5" s="7"/>
      <c r="I5" s="7"/>
      <c r="K5" s="9"/>
      <c r="L5" s="9"/>
      <c r="M5" s="9"/>
      <c r="V5" s="9"/>
      <c r="AB5" s="10"/>
      <c r="AC5" s="6"/>
      <c r="AD5" s="6"/>
    </row>
    <row r="6" spans="1:30" s="8" customFormat="1" ht="11.25" customHeight="1">
      <c r="A6" s="5"/>
      <c r="B6" s="6"/>
      <c r="C6" s="11"/>
      <c r="E6" s="26"/>
      <c r="F6" s="26"/>
      <c r="G6" s="26"/>
      <c r="H6" s="7"/>
      <c r="I6" s="7"/>
      <c r="K6" s="9"/>
      <c r="L6" s="9"/>
      <c r="M6" s="9"/>
      <c r="V6" s="9"/>
      <c r="AB6" s="10"/>
      <c r="AC6" s="6"/>
      <c r="AD6" s="6"/>
    </row>
    <row r="7" spans="1:30" s="8" customFormat="1" ht="11.25" customHeight="1" thickBot="1">
      <c r="A7" s="5"/>
      <c r="B7" s="6"/>
      <c r="C7" s="11"/>
      <c r="E7" s="26"/>
      <c r="F7" s="26"/>
      <c r="G7" s="26"/>
      <c r="H7" s="7"/>
      <c r="I7" s="7"/>
      <c r="K7" s="9"/>
      <c r="L7" s="9"/>
      <c r="M7" s="9"/>
      <c r="V7" s="9"/>
      <c r="AB7" s="10"/>
      <c r="AC7" s="6"/>
      <c r="AD7" s="6"/>
    </row>
    <row r="8" spans="1:30" ht="17.25" customHeight="1">
      <c r="A8" s="75" t="s">
        <v>10</v>
      </c>
      <c r="B8" s="77" t="s">
        <v>11</v>
      </c>
      <c r="C8" s="66" t="s">
        <v>1191</v>
      </c>
      <c r="D8" s="66"/>
      <c r="E8" s="66"/>
      <c r="F8" s="66"/>
      <c r="G8" s="66" t="s">
        <v>0</v>
      </c>
      <c r="H8" s="66"/>
      <c r="I8" s="66"/>
      <c r="J8" s="73" t="s">
        <v>1</v>
      </c>
      <c r="K8" s="66" t="s">
        <v>2</v>
      </c>
      <c r="L8" s="66"/>
      <c r="M8" s="66"/>
      <c r="N8" s="66" t="s">
        <v>3</v>
      </c>
      <c r="O8" s="66"/>
      <c r="P8" s="66"/>
      <c r="Q8" s="66"/>
      <c r="R8" s="66"/>
      <c r="S8" s="66"/>
      <c r="T8" s="66"/>
      <c r="U8" s="66" t="s">
        <v>4</v>
      </c>
      <c r="V8" s="66" t="s">
        <v>5</v>
      </c>
      <c r="W8" s="96"/>
      <c r="X8" s="52" t="s">
        <v>6</v>
      </c>
      <c r="Y8" s="52"/>
      <c r="Z8" s="52"/>
      <c r="AA8" s="52"/>
      <c r="AB8" s="52"/>
      <c r="AC8" s="52"/>
      <c r="AD8" s="53"/>
    </row>
    <row r="9" spans="1:30" ht="15.75" customHeight="1">
      <c r="A9" s="76"/>
      <c r="B9" s="78"/>
      <c r="C9" s="67"/>
      <c r="D9" s="67"/>
      <c r="E9" s="67"/>
      <c r="F9" s="67"/>
      <c r="G9" s="67"/>
      <c r="H9" s="67"/>
      <c r="I9" s="67"/>
      <c r="J9" s="74"/>
      <c r="K9" s="67"/>
      <c r="L9" s="67"/>
      <c r="M9" s="67"/>
      <c r="N9" s="67"/>
      <c r="O9" s="67"/>
      <c r="P9" s="67"/>
      <c r="Q9" s="67"/>
      <c r="R9" s="67"/>
      <c r="S9" s="67"/>
      <c r="T9" s="67"/>
      <c r="U9" s="95"/>
      <c r="V9" s="95"/>
      <c r="W9" s="95"/>
      <c r="X9" s="54"/>
      <c r="Y9" s="54"/>
      <c r="Z9" s="54"/>
      <c r="AA9" s="54"/>
      <c r="AB9" s="54"/>
      <c r="AC9" s="54"/>
      <c r="AD9" s="55"/>
    </row>
    <row r="10" spans="1:30" ht="38.25">
      <c r="A10" s="76"/>
      <c r="B10" s="78"/>
      <c r="C10" s="27" t="s">
        <v>12</v>
      </c>
      <c r="D10" s="27" t="s">
        <v>13</v>
      </c>
      <c r="E10" s="27" t="s">
        <v>1034</v>
      </c>
      <c r="F10" s="27" t="s">
        <v>14</v>
      </c>
      <c r="G10" s="27" t="s">
        <v>15</v>
      </c>
      <c r="H10" s="74" t="s">
        <v>16</v>
      </c>
      <c r="I10" s="74"/>
      <c r="J10" s="74"/>
      <c r="K10" s="27" t="s">
        <v>17</v>
      </c>
      <c r="L10" s="27" t="s">
        <v>18</v>
      </c>
      <c r="M10" s="27" t="s">
        <v>19</v>
      </c>
      <c r="N10" s="27" t="s">
        <v>20</v>
      </c>
      <c r="O10" s="27" t="s">
        <v>21</v>
      </c>
      <c r="P10" s="27" t="s">
        <v>34</v>
      </c>
      <c r="Q10" s="27" t="s">
        <v>33</v>
      </c>
      <c r="R10" s="27" t="s">
        <v>22</v>
      </c>
      <c r="S10" s="27" t="s">
        <v>35</v>
      </c>
      <c r="T10" s="27" t="s">
        <v>23</v>
      </c>
      <c r="U10" s="27" t="s">
        <v>24</v>
      </c>
      <c r="V10" s="27" t="s">
        <v>36</v>
      </c>
      <c r="W10" s="27" t="s">
        <v>25</v>
      </c>
      <c r="X10" s="27" t="s">
        <v>7</v>
      </c>
      <c r="Y10" s="27" t="s">
        <v>8</v>
      </c>
      <c r="Z10" s="27" t="s">
        <v>9</v>
      </c>
      <c r="AA10" s="27" t="s">
        <v>28</v>
      </c>
      <c r="AB10" s="27" t="s">
        <v>1190</v>
      </c>
      <c r="AC10" s="27" t="s">
        <v>26</v>
      </c>
      <c r="AD10" s="28" t="s">
        <v>581</v>
      </c>
    </row>
    <row r="11" spans="1:30" ht="115.5" customHeight="1">
      <c r="A11" s="133" t="s">
        <v>1250</v>
      </c>
      <c r="B11" s="135" t="s">
        <v>1251</v>
      </c>
      <c r="C11" s="93" t="s">
        <v>1246</v>
      </c>
      <c r="D11" s="93" t="s">
        <v>1247</v>
      </c>
      <c r="E11" s="94" t="s">
        <v>983</v>
      </c>
      <c r="F11" s="94" t="s">
        <v>1196</v>
      </c>
      <c r="G11" s="35" t="str">
        <f>VLOOKUP(H11,PELIGROS!A$1:G$445,2,0)</f>
        <v>Mordeduras</v>
      </c>
      <c r="H11" s="36" t="s">
        <v>72</v>
      </c>
      <c r="I11" s="36" t="s">
        <v>1218</v>
      </c>
      <c r="J11" s="35" t="str">
        <f>VLOOKUP(H11,PELIGROS!A$2:G$445,3,0)</f>
        <v>Lesiones, tejidos, muerte, enfermedades infectocontagiosas</v>
      </c>
      <c r="K11" s="37" t="s">
        <v>29</v>
      </c>
      <c r="L11" s="35" t="str">
        <f>VLOOKUP(H11,PELIGROS!A$2:G$445,4,0)</f>
        <v>N/A</v>
      </c>
      <c r="M11" s="35" t="str">
        <f>VLOOKUP(H11,PELIGROS!A$2:G$445,5,0)</f>
        <v>N/A</v>
      </c>
      <c r="N11" s="37">
        <v>2</v>
      </c>
      <c r="O11" s="36">
        <v>2</v>
      </c>
      <c r="P11" s="36">
        <v>25</v>
      </c>
      <c r="Q11" s="36">
        <f t="shared" ref="Q11:Q25" si="0">N11*O11</f>
        <v>4</v>
      </c>
      <c r="R11" s="36">
        <f t="shared" ref="R11:R25" si="1">P11*Q11</f>
        <v>100</v>
      </c>
      <c r="S11" s="36" t="str">
        <f t="shared" ref="S11:S25" si="2">IF(Q11=40,"MA-40",IF(Q11=30,"MA-30",IF(Q11=20,"A-20",IF(Q11=10,"A-10",IF(Q11=24,"MA-24",IF(Q11=18,"A-18",IF(Q11=12,"A-12",IF(Q11=6,"M-6",IF(Q11=8,"M-8",IF(Q11=6,"M-6",IF(Q11=4,"B-4",IF(Q11=2,"B-2",))))))))))))</f>
        <v>B-4</v>
      </c>
      <c r="T11" s="38" t="str">
        <f t="shared" ref="T11:T25" si="3">IF(R11&lt;=20,"IV",IF(R11&lt;=120,"III",IF(R11&lt;=500,"II",IF(R11&lt;=4000,"I"))))</f>
        <v>III</v>
      </c>
      <c r="U11" s="38" t="str">
        <f t="shared" ref="U11:U25" si="4">IF(T11=0,"",IF(T11="IV","Aceptable",IF(T11="III","Mejorable",IF(T11="II","No Aceptable o Aceptable Con Control Especifico",IF(T11="I","No Aceptable","")))))</f>
        <v>Mejorable</v>
      </c>
      <c r="V11" s="93">
        <v>9</v>
      </c>
      <c r="W11" s="35" t="str">
        <f>VLOOKUP(H11,PELIGROS!A$2:G$445,6,0)</f>
        <v>Posibles enfermedades</v>
      </c>
      <c r="X11" s="37" t="s">
        <v>29</v>
      </c>
      <c r="Y11" s="37" t="s">
        <v>29</v>
      </c>
      <c r="Z11" s="37" t="s">
        <v>29</v>
      </c>
      <c r="AA11" s="37" t="s">
        <v>29</v>
      </c>
      <c r="AB11" s="35" t="str">
        <f>VLOOKUP(H11,PELIGROS!A$2:G$445,7,0)</f>
        <v xml:space="preserve">Riesgo Biológico, Autocuidado y/o Uso y manejo adecuado de E.P.P.
</v>
      </c>
      <c r="AC11" s="37" t="s">
        <v>1206</v>
      </c>
      <c r="AD11" s="98" t="s">
        <v>1197</v>
      </c>
    </row>
    <row r="12" spans="1:30" ht="115.5" customHeight="1">
      <c r="A12" s="133"/>
      <c r="B12" s="135"/>
      <c r="C12" s="93"/>
      <c r="D12" s="93"/>
      <c r="E12" s="94"/>
      <c r="F12" s="94"/>
      <c r="G12" s="35" t="str">
        <f>VLOOKUP(H12,PELIGROS!A$1:G$445,2,0)</f>
        <v>Bacteria</v>
      </c>
      <c r="H12" s="36" t="s">
        <v>96</v>
      </c>
      <c r="I12" s="36" t="s">
        <v>1218</v>
      </c>
      <c r="J12" s="35" t="str">
        <f>VLOOKUP(H12,PELIGROS!A$2:G$445,3,0)</f>
        <v>Infecciones producidas por Bacterianas</v>
      </c>
      <c r="K12" s="37" t="s">
        <v>29</v>
      </c>
      <c r="L12" s="35" t="str">
        <f>VLOOKUP(H12,PELIGROS!A$2:G$445,4,0)</f>
        <v>Inspecciones planeadas e inspecciones no planeadas, procedimientos de programas de seguridad y salud en el trabajo</v>
      </c>
      <c r="M12" s="35" t="str">
        <f>VLOOKUP(H12,PELIGROS!A$2:G$445,5,0)</f>
        <v>Programa de vacunación, bota pantalón, overol, guantes, tapabocas, mascarillas con filtros</v>
      </c>
      <c r="N12" s="37">
        <v>2</v>
      </c>
      <c r="O12" s="36">
        <v>3</v>
      </c>
      <c r="P12" s="36">
        <v>10</v>
      </c>
      <c r="Q12" s="36">
        <f t="shared" si="0"/>
        <v>6</v>
      </c>
      <c r="R12" s="36">
        <f t="shared" si="1"/>
        <v>60</v>
      </c>
      <c r="S12" s="36" t="str">
        <f t="shared" si="2"/>
        <v>M-6</v>
      </c>
      <c r="T12" s="38" t="str">
        <f t="shared" si="3"/>
        <v>III</v>
      </c>
      <c r="U12" s="38" t="str">
        <f t="shared" si="4"/>
        <v>Mejorable</v>
      </c>
      <c r="V12" s="93"/>
      <c r="W12" s="35" t="str">
        <f>VLOOKUP(H12,PELIGROS!A$2:G$445,6,0)</f>
        <v xml:space="preserve">Enfermedades Infectocontagiosas
</v>
      </c>
      <c r="X12" s="37" t="s">
        <v>29</v>
      </c>
      <c r="Y12" s="37" t="s">
        <v>29</v>
      </c>
      <c r="Z12" s="37" t="s">
        <v>29</v>
      </c>
      <c r="AA12" s="37" t="s">
        <v>29</v>
      </c>
      <c r="AB12" s="35" t="str">
        <f>VLOOKUP(H12,PELIGROS!A$2:G$445,7,0)</f>
        <v xml:space="preserve">Riesgo Biológico, Autocuidado y/o Uso y manejo adecuado de E.P.P.
</v>
      </c>
      <c r="AC12" s="37" t="s">
        <v>29</v>
      </c>
      <c r="AD12" s="98"/>
    </row>
    <row r="13" spans="1:30" ht="115.5" customHeight="1">
      <c r="A13" s="133"/>
      <c r="B13" s="135"/>
      <c r="C13" s="93"/>
      <c r="D13" s="93"/>
      <c r="E13" s="94"/>
      <c r="F13" s="94"/>
      <c r="G13" s="35" t="str">
        <f>VLOOKUP(H13,PELIGROS!A$1:G$445,2,0)</f>
        <v>Hongos</v>
      </c>
      <c r="H13" s="36" t="s">
        <v>104</v>
      </c>
      <c r="I13" s="36" t="s">
        <v>1218</v>
      </c>
      <c r="J13" s="35" t="str">
        <f>VLOOKUP(H13,PELIGROS!A$2:G$445,3,0)</f>
        <v>Micosis</v>
      </c>
      <c r="K13" s="37" t="s">
        <v>29</v>
      </c>
      <c r="L13" s="35" t="str">
        <f>VLOOKUP(H13,PELIGROS!A$2:G$445,4,0)</f>
        <v>Inspecciones planeadas e inspecciones no planeadas, procedimientos de programas de seguridad y salud en el trabajo</v>
      </c>
      <c r="M13" s="35" t="str">
        <f>VLOOKUP(H13,PELIGROS!A$2:G$445,5,0)</f>
        <v>Programa de vacunación, exámenes periódicos</v>
      </c>
      <c r="N13" s="37">
        <v>2</v>
      </c>
      <c r="O13" s="36">
        <v>3</v>
      </c>
      <c r="P13" s="36">
        <v>10</v>
      </c>
      <c r="Q13" s="36">
        <f t="shared" si="0"/>
        <v>6</v>
      </c>
      <c r="R13" s="36">
        <f t="shared" si="1"/>
        <v>60</v>
      </c>
      <c r="S13" s="36" t="str">
        <f t="shared" si="2"/>
        <v>M-6</v>
      </c>
      <c r="T13" s="38" t="str">
        <f t="shared" si="3"/>
        <v>III</v>
      </c>
      <c r="U13" s="38" t="str">
        <f t="shared" si="4"/>
        <v>Mejorable</v>
      </c>
      <c r="V13" s="93"/>
      <c r="W13" s="35" t="str">
        <f>VLOOKUP(H13,PELIGROS!A$2:G$445,6,0)</f>
        <v>Micosis</v>
      </c>
      <c r="X13" s="37" t="s">
        <v>29</v>
      </c>
      <c r="Y13" s="37" t="s">
        <v>29</v>
      </c>
      <c r="Z13" s="37" t="s">
        <v>29</v>
      </c>
      <c r="AA13" s="37" t="s">
        <v>29</v>
      </c>
      <c r="AB13" s="35" t="str">
        <f>VLOOKUP(H13,PELIGROS!A$2:G$445,7,0)</f>
        <v xml:space="preserve">Riesgo Biológico, Autocuidado y/o Uso y manejo adecuado de E.P.P.
</v>
      </c>
      <c r="AC13" s="37" t="s">
        <v>29</v>
      </c>
      <c r="AD13" s="98"/>
    </row>
    <row r="14" spans="1:30" ht="115.5" customHeight="1">
      <c r="A14" s="133"/>
      <c r="B14" s="135"/>
      <c r="C14" s="93"/>
      <c r="D14" s="93"/>
      <c r="E14" s="94"/>
      <c r="F14" s="94"/>
      <c r="G14" s="35" t="str">
        <f>VLOOKUP(H14,PELIGROS!A$1:G$445,2,0)</f>
        <v>Virus</v>
      </c>
      <c r="H14" s="36" t="s">
        <v>106</v>
      </c>
      <c r="I14" s="36" t="s">
        <v>1218</v>
      </c>
      <c r="J14" s="35" t="str">
        <f>VLOOKUP(H14,PELIGROS!A$2:G$445,3,0)</f>
        <v>Infecciones Virales</v>
      </c>
      <c r="K14" s="37" t="s">
        <v>29</v>
      </c>
      <c r="L14" s="35" t="str">
        <f>VLOOKUP(H14,PELIGROS!A$2:G$445,4,0)</f>
        <v>Inspecciones planeadas e inspecciones no planeadas, procedimientos de programas de seguridad y salud en el trabajo</v>
      </c>
      <c r="M14" s="35" t="str">
        <f>VLOOKUP(H14,PELIGROS!A$2:G$445,5,0)</f>
        <v>Programa de vacunación, bota pantalón, overol, guantes, tapabocas, mascarillas con filtros</v>
      </c>
      <c r="N14" s="37">
        <v>2</v>
      </c>
      <c r="O14" s="36">
        <v>3</v>
      </c>
      <c r="P14" s="36">
        <v>10</v>
      </c>
      <c r="Q14" s="36">
        <f t="shared" si="0"/>
        <v>6</v>
      </c>
      <c r="R14" s="36">
        <f t="shared" si="1"/>
        <v>60</v>
      </c>
      <c r="S14" s="36" t="str">
        <f t="shared" si="2"/>
        <v>M-6</v>
      </c>
      <c r="T14" s="38" t="str">
        <f t="shared" si="3"/>
        <v>III</v>
      </c>
      <c r="U14" s="38" t="str">
        <f t="shared" si="4"/>
        <v>Mejorable</v>
      </c>
      <c r="V14" s="93"/>
      <c r="W14" s="35" t="str">
        <f>VLOOKUP(H14,PELIGROS!A$2:G$445,6,0)</f>
        <v xml:space="preserve">Enfermedades Infectocontagiosas
</v>
      </c>
      <c r="X14" s="37" t="s">
        <v>29</v>
      </c>
      <c r="Y14" s="37" t="s">
        <v>29</v>
      </c>
      <c r="Z14" s="37" t="s">
        <v>29</v>
      </c>
      <c r="AA14" s="37" t="s">
        <v>29</v>
      </c>
      <c r="AB14" s="35" t="str">
        <f>VLOOKUP(H14,PELIGROS!A$2:G$445,7,0)</f>
        <v xml:space="preserve">Riesgo Biológico, Autocuidado y/o Uso y manejo adecuado de E.P.P.
</v>
      </c>
      <c r="AC14" s="37" t="s">
        <v>29</v>
      </c>
      <c r="AD14" s="98"/>
    </row>
    <row r="15" spans="1:30" ht="115.5" customHeight="1">
      <c r="A15" s="133"/>
      <c r="B15" s="135"/>
      <c r="C15" s="93"/>
      <c r="D15" s="93"/>
      <c r="E15" s="94"/>
      <c r="F15" s="94"/>
      <c r="G15" s="35" t="str">
        <f>VLOOKUP(H15,PELIGROS!A$1:G$445,2,0)</f>
        <v>INFRAROJA, ULTRAVIOLETA, VISIBLE, RADIOFRECUENCIA, MICROONDAS, LASER</v>
      </c>
      <c r="H15" s="36" t="s">
        <v>60</v>
      </c>
      <c r="I15" s="36" t="s">
        <v>1219</v>
      </c>
      <c r="J15" s="35" t="str">
        <f>VLOOKUP(H15,PELIGROS!A$2:G$445,3,0)</f>
        <v>CÁNCER, LESIONES DÉRMICAS Y OCULARES</v>
      </c>
      <c r="K15" s="37" t="s">
        <v>29</v>
      </c>
      <c r="L15" s="35" t="str">
        <f>VLOOKUP(H15,PELIGROS!A$2:G$445,4,0)</f>
        <v>Inspecciones planeadas e inspecciones no planeadas, procedimientos de programas de seguridad y salud en el trabajo</v>
      </c>
      <c r="M15" s="35" t="str">
        <f>VLOOKUP(H15,PELIGROS!A$2:G$445,5,0)</f>
        <v>PROGRAMA BLOQUEADOR SOLAR</v>
      </c>
      <c r="N15" s="37">
        <v>6</v>
      </c>
      <c r="O15" s="36">
        <v>3</v>
      </c>
      <c r="P15" s="36">
        <v>10</v>
      </c>
      <c r="Q15" s="36">
        <f t="shared" si="0"/>
        <v>18</v>
      </c>
      <c r="R15" s="36">
        <f t="shared" si="1"/>
        <v>180</v>
      </c>
      <c r="S15" s="36" t="str">
        <f t="shared" si="2"/>
        <v>A-18</v>
      </c>
      <c r="T15" s="38" t="str">
        <f t="shared" si="3"/>
        <v>II</v>
      </c>
      <c r="U15" s="38" t="str">
        <f t="shared" si="4"/>
        <v>No Aceptable o Aceptable Con Control Especifico</v>
      </c>
      <c r="V15" s="93"/>
      <c r="W15" s="35" t="str">
        <f>VLOOKUP(H15,PELIGROS!A$2:G$445,6,0)</f>
        <v>CÁNCER</v>
      </c>
      <c r="X15" s="37" t="s">
        <v>29</v>
      </c>
      <c r="Y15" s="37" t="s">
        <v>29</v>
      </c>
      <c r="Z15" s="37" t="s">
        <v>29</v>
      </c>
      <c r="AA15" s="37" t="s">
        <v>29</v>
      </c>
      <c r="AB15" s="35" t="str">
        <f>VLOOKUP(H15,PELIGROS!A$2:G$445,7,0)</f>
        <v>N/A</v>
      </c>
      <c r="AC15" s="37" t="s">
        <v>1198</v>
      </c>
      <c r="AD15" s="98"/>
    </row>
    <row r="16" spans="1:30" ht="115.5" customHeight="1">
      <c r="A16" s="133"/>
      <c r="B16" s="135"/>
      <c r="C16" s="93"/>
      <c r="D16" s="93"/>
      <c r="E16" s="94"/>
      <c r="F16" s="94"/>
      <c r="G16" s="35" t="str">
        <f>VLOOKUP(H16,PELIGROS!A$1:G$445,2,0)</f>
        <v>GASES Y VAPORES</v>
      </c>
      <c r="H16" s="36" t="s">
        <v>1105</v>
      </c>
      <c r="I16" s="36" t="s">
        <v>1224</v>
      </c>
      <c r="J16" s="35" t="str">
        <f>VLOOKUP(H16,PELIGROS!A$2:G$445,3,0)</f>
        <v xml:space="preserve"> LESIONES EN LA PIEL, IRRITACIÓN EN VÍAS  RESPIRATORIAS, MUERTE</v>
      </c>
      <c r="K16" s="37" t="s">
        <v>29</v>
      </c>
      <c r="L16" s="35" t="str">
        <f>VLOOKUP(H16,PELIGROS!A$2:G$445,4,0)</f>
        <v>Inspecciones planeadas e inspecciones no planeadas, procedimientos de programas de seguridad y salud en el trabajo</v>
      </c>
      <c r="M16" s="35" t="str">
        <f>VLOOKUP(H16,PELIGROS!A$2:G$445,5,0)</f>
        <v>EPP TAPABOCAS, CARETAS CON FILTROS</v>
      </c>
      <c r="N16" s="37">
        <v>2</v>
      </c>
      <c r="O16" s="36">
        <v>4</v>
      </c>
      <c r="P16" s="36">
        <v>25</v>
      </c>
      <c r="Q16" s="36">
        <f t="shared" si="0"/>
        <v>8</v>
      </c>
      <c r="R16" s="36">
        <f t="shared" si="1"/>
        <v>200</v>
      </c>
      <c r="S16" s="36" t="str">
        <f t="shared" si="2"/>
        <v>M-8</v>
      </c>
      <c r="T16" s="38" t="str">
        <f t="shared" si="3"/>
        <v>II</v>
      </c>
      <c r="U16" s="38" t="str">
        <f t="shared" si="4"/>
        <v>No Aceptable o Aceptable Con Control Especifico</v>
      </c>
      <c r="V16" s="93"/>
      <c r="W16" s="35" t="str">
        <f>VLOOKUP(H16,PELIGROS!A$2:G$445,6,0)</f>
        <v xml:space="preserve"> MUERTE</v>
      </c>
      <c r="X16" s="37" t="s">
        <v>29</v>
      </c>
      <c r="Y16" s="37" t="s">
        <v>29</v>
      </c>
      <c r="Z16" s="37" t="s">
        <v>29</v>
      </c>
      <c r="AA16" s="37" t="s">
        <v>29</v>
      </c>
      <c r="AB16" s="35" t="str">
        <f>VLOOKUP(H16,PELIGROS!A$2:G$445,7,0)</f>
        <v>USO Y MANEJO ADECUADO DE E.P.P.</v>
      </c>
      <c r="AC16" s="37" t="s">
        <v>1212</v>
      </c>
      <c r="AD16" s="98"/>
    </row>
    <row r="17" spans="1:30" ht="115.5" customHeight="1">
      <c r="A17" s="133"/>
      <c r="B17" s="135"/>
      <c r="C17" s="93"/>
      <c r="D17" s="93"/>
      <c r="E17" s="94"/>
      <c r="F17" s="94"/>
      <c r="G17" s="35" t="str">
        <f>VLOOKUP(H17,PELIGROS!A$1:G$445,2,0)</f>
        <v>CONCENTRACIÓN EN ACTIVIDADES DE ALTO DESEMPEÑO MENTAL</v>
      </c>
      <c r="H17" s="36" t="s">
        <v>65</v>
      </c>
      <c r="I17" s="36" t="s">
        <v>1220</v>
      </c>
      <c r="J17" s="35" t="str">
        <f>VLOOKUP(H17,PELIGROS!A$2:G$445,3,0)</f>
        <v>ESTRÉS, CEFALEA, IRRITABILIDAD</v>
      </c>
      <c r="K17" s="37" t="s">
        <v>29</v>
      </c>
      <c r="L17" s="35" t="str">
        <f>VLOOKUP(H17,PELIGROS!A$2:G$445,4,0)</f>
        <v>N/A</v>
      </c>
      <c r="M17" s="35" t="str">
        <f>VLOOKUP(H17,PELIGROS!A$2:G$445,5,0)</f>
        <v>PVE PSICOSOCIAL</v>
      </c>
      <c r="N17" s="37">
        <v>2</v>
      </c>
      <c r="O17" s="36">
        <v>3</v>
      </c>
      <c r="P17" s="36">
        <v>10</v>
      </c>
      <c r="Q17" s="36">
        <f t="shared" si="0"/>
        <v>6</v>
      </c>
      <c r="R17" s="36">
        <f t="shared" si="1"/>
        <v>60</v>
      </c>
      <c r="S17" s="36" t="str">
        <f t="shared" si="2"/>
        <v>M-6</v>
      </c>
      <c r="T17" s="38" t="str">
        <f t="shared" si="3"/>
        <v>III</v>
      </c>
      <c r="U17" s="38" t="str">
        <f t="shared" si="4"/>
        <v>Mejorable</v>
      </c>
      <c r="V17" s="93"/>
      <c r="W17" s="35" t="str">
        <f>VLOOKUP(H17,PELIGROS!A$2:G$445,6,0)</f>
        <v>ESTRÉS</v>
      </c>
      <c r="X17" s="37" t="s">
        <v>29</v>
      </c>
      <c r="Y17" s="37" t="s">
        <v>29</v>
      </c>
      <c r="Z17" s="37" t="s">
        <v>29</v>
      </c>
      <c r="AA17" s="37" t="s">
        <v>29</v>
      </c>
      <c r="AB17" s="35" t="str">
        <f>VLOOKUP(H17,PELIGROS!A$2:G$445,7,0)</f>
        <v>N/A</v>
      </c>
      <c r="AC17" s="37" t="s">
        <v>1199</v>
      </c>
      <c r="AD17" s="98"/>
    </row>
    <row r="18" spans="1:30" ht="115.5" customHeight="1">
      <c r="A18" s="133"/>
      <c r="B18" s="135"/>
      <c r="C18" s="93"/>
      <c r="D18" s="93"/>
      <c r="E18" s="94"/>
      <c r="F18" s="94"/>
      <c r="G18" s="35" t="str">
        <f>VLOOKUP(H18,PELIGROS!A$1:G$445,2,0)</f>
        <v>NATURALEZA DE LA TAREA</v>
      </c>
      <c r="H18" s="36" t="s">
        <v>69</v>
      </c>
      <c r="I18" s="36" t="s">
        <v>1220</v>
      </c>
      <c r="J18" s="35" t="str">
        <f>VLOOKUP(H18,PELIGROS!A$2:G$445,3,0)</f>
        <v>ESTRÉS,  TRANSTORNOS DEL SUEÑO</v>
      </c>
      <c r="K18" s="37" t="s">
        <v>29</v>
      </c>
      <c r="L18" s="35" t="str">
        <f>VLOOKUP(H18,PELIGROS!A$2:G$445,4,0)</f>
        <v>N/A</v>
      </c>
      <c r="M18" s="35" t="str">
        <f>VLOOKUP(H18,PELIGROS!A$2:G$445,5,0)</f>
        <v>PVE PSICOSOCIAL</v>
      </c>
      <c r="N18" s="37">
        <v>2</v>
      </c>
      <c r="O18" s="36">
        <v>3</v>
      </c>
      <c r="P18" s="36">
        <v>10</v>
      </c>
      <c r="Q18" s="36">
        <f t="shared" si="0"/>
        <v>6</v>
      </c>
      <c r="R18" s="36">
        <f t="shared" si="1"/>
        <v>60</v>
      </c>
      <c r="S18" s="36" t="str">
        <f t="shared" si="2"/>
        <v>M-6</v>
      </c>
      <c r="T18" s="38" t="str">
        <f t="shared" si="3"/>
        <v>III</v>
      </c>
      <c r="U18" s="38" t="str">
        <f t="shared" si="4"/>
        <v>Mejorable</v>
      </c>
      <c r="V18" s="93"/>
      <c r="W18" s="35" t="str">
        <f>VLOOKUP(H18,PELIGROS!A$2:G$445,6,0)</f>
        <v>ESTRÉS</v>
      </c>
      <c r="X18" s="37" t="s">
        <v>29</v>
      </c>
      <c r="Y18" s="37" t="s">
        <v>29</v>
      </c>
      <c r="Z18" s="37" t="s">
        <v>29</v>
      </c>
      <c r="AA18" s="37" t="s">
        <v>29</v>
      </c>
      <c r="AB18" s="35" t="str">
        <f>VLOOKUP(H18,PELIGROS!A$2:G$445,7,0)</f>
        <v>N/A</v>
      </c>
      <c r="AC18" s="37" t="s">
        <v>29</v>
      </c>
      <c r="AD18" s="98"/>
    </row>
    <row r="19" spans="1:30" ht="115.5" customHeight="1">
      <c r="A19" s="133"/>
      <c r="B19" s="135"/>
      <c r="C19" s="93"/>
      <c r="D19" s="93"/>
      <c r="E19" s="94"/>
      <c r="F19" s="94"/>
      <c r="G19" s="35" t="str">
        <f>VLOOKUP(H19,PELIGROS!A$1:G$445,2,0)</f>
        <v xml:space="preserve"> ALTA CONCENTRACIÓN</v>
      </c>
      <c r="H19" s="36" t="s">
        <v>80</v>
      </c>
      <c r="I19" s="36" t="s">
        <v>1220</v>
      </c>
      <c r="J19" s="35" t="str">
        <f>VLOOKUP(H19,PELIGROS!A$2:G$445,3,0)</f>
        <v>ESTRÉS, DEPRESIÓN, TRANSTORNOS DEL SUEÑO, AUSENCIA DE ATENCIÓN</v>
      </c>
      <c r="K19" s="37" t="s">
        <v>29</v>
      </c>
      <c r="L19" s="35" t="str">
        <f>VLOOKUP(H19,PELIGROS!A$2:G$445,4,0)</f>
        <v>N/A</v>
      </c>
      <c r="M19" s="35" t="str">
        <f>VLOOKUP(H19,PELIGROS!A$2:G$445,5,0)</f>
        <v>PVE PSICOSOCIAL</v>
      </c>
      <c r="N19" s="37">
        <v>2</v>
      </c>
      <c r="O19" s="36">
        <v>3</v>
      </c>
      <c r="P19" s="36">
        <v>10</v>
      </c>
      <c r="Q19" s="36">
        <f t="shared" si="0"/>
        <v>6</v>
      </c>
      <c r="R19" s="36">
        <f t="shared" si="1"/>
        <v>60</v>
      </c>
      <c r="S19" s="36" t="str">
        <f t="shared" si="2"/>
        <v>M-6</v>
      </c>
      <c r="T19" s="38" t="str">
        <f t="shared" si="3"/>
        <v>III</v>
      </c>
      <c r="U19" s="38" t="str">
        <f t="shared" si="4"/>
        <v>Mejorable</v>
      </c>
      <c r="V19" s="93"/>
      <c r="W19" s="35" t="str">
        <f>VLOOKUP(H19,PELIGROS!A$2:G$445,6,0)</f>
        <v>ESTRÉS, ALTERACIÓN DEL SISTEMA NERVIOSO</v>
      </c>
      <c r="X19" s="37" t="s">
        <v>29</v>
      </c>
      <c r="Y19" s="37" t="s">
        <v>29</v>
      </c>
      <c r="Z19" s="37" t="s">
        <v>29</v>
      </c>
      <c r="AA19" s="37" t="s">
        <v>29</v>
      </c>
      <c r="AB19" s="35" t="str">
        <f>VLOOKUP(H19,PELIGROS!A$2:G$445,7,0)</f>
        <v>N/A</v>
      </c>
      <c r="AC19" s="37" t="s">
        <v>29</v>
      </c>
      <c r="AD19" s="98"/>
    </row>
    <row r="20" spans="1:30" ht="115.5" customHeight="1">
      <c r="A20" s="133"/>
      <c r="B20" s="135"/>
      <c r="C20" s="93"/>
      <c r="D20" s="93"/>
      <c r="E20" s="94"/>
      <c r="F20" s="94"/>
      <c r="G20" s="35" t="str">
        <f>VLOOKUP(H20,PELIGROS!A$1:G$445,2,0)</f>
        <v>Forzadas, Prolongadas</v>
      </c>
      <c r="H20" s="36" t="s">
        <v>37</v>
      </c>
      <c r="I20" s="36" t="s">
        <v>1221</v>
      </c>
      <c r="J20" s="35" t="str">
        <f>VLOOKUP(H20,PELIGROS!A$2:G$445,3,0)</f>
        <v xml:space="preserve">Lesiones osteomusculares, lesiones osteoarticulares
</v>
      </c>
      <c r="K20" s="37" t="s">
        <v>29</v>
      </c>
      <c r="L20" s="35" t="str">
        <f>VLOOKUP(H20,PELIGROS!A$2:G$445,4,0)</f>
        <v>Inspecciones planeadas e inspecciones no planeadas, procedimientos de programas de seguridad y salud en el trabajo</v>
      </c>
      <c r="M20" s="35" t="str">
        <f>VLOOKUP(H20,PELIGROS!A$2:G$445,5,0)</f>
        <v>PVE Biomecánico, programa pausas activas, exámenes periódicos, recomendaciones, control de posturas</v>
      </c>
      <c r="N20" s="37">
        <v>2</v>
      </c>
      <c r="O20" s="36">
        <v>3</v>
      </c>
      <c r="P20" s="36">
        <v>25</v>
      </c>
      <c r="Q20" s="36">
        <f t="shared" si="0"/>
        <v>6</v>
      </c>
      <c r="R20" s="36">
        <f t="shared" si="1"/>
        <v>150</v>
      </c>
      <c r="S20" s="36" t="str">
        <f t="shared" si="2"/>
        <v>M-6</v>
      </c>
      <c r="T20" s="38" t="str">
        <f t="shared" si="3"/>
        <v>II</v>
      </c>
      <c r="U20" s="38" t="str">
        <f t="shared" si="4"/>
        <v>No Aceptable o Aceptable Con Control Especifico</v>
      </c>
      <c r="V20" s="93"/>
      <c r="W20" s="35" t="str">
        <f>VLOOKUP(H20,PELIGROS!A$2:G$445,6,0)</f>
        <v>Enfermedades Osteomusculares</v>
      </c>
      <c r="X20" s="37" t="s">
        <v>29</v>
      </c>
      <c r="Y20" s="37" t="s">
        <v>29</v>
      </c>
      <c r="Z20" s="37" t="s">
        <v>29</v>
      </c>
      <c r="AA20" s="37" t="s">
        <v>29</v>
      </c>
      <c r="AB20" s="35" t="str">
        <f>VLOOKUP(H20,PELIGROS!A$2:G$445,7,0)</f>
        <v>Prevención en lesiones osteomusculares, líderes de pausas activas</v>
      </c>
      <c r="AC20" s="37" t="s">
        <v>1204</v>
      </c>
      <c r="AD20" s="98"/>
    </row>
    <row r="21" spans="1:30" ht="115.5" customHeight="1">
      <c r="A21" s="133"/>
      <c r="B21" s="135"/>
      <c r="C21" s="93"/>
      <c r="D21" s="93"/>
      <c r="E21" s="94"/>
      <c r="F21" s="94"/>
      <c r="G21" s="35" t="str">
        <f>VLOOKUP(H21,PELIGROS!A$1:G$445,2,0)</f>
        <v>Atropellamiento, Envestir</v>
      </c>
      <c r="H21" s="36" t="s">
        <v>1071</v>
      </c>
      <c r="I21" s="36" t="s">
        <v>1222</v>
      </c>
      <c r="J21" s="35" t="str">
        <f>VLOOKUP(H21,PELIGROS!A$2:G$445,3,0)</f>
        <v>Lesiones, pérdidas materiales, muerte</v>
      </c>
      <c r="K21" s="37" t="s">
        <v>29</v>
      </c>
      <c r="L21" s="35" t="str">
        <f>VLOOKUP(H21,PELIGROS!A$2:G$445,4,0)</f>
        <v>Inspecciones planeadas e inspecciones no planeadas, procedimientos de programas de seguridad y salud en el trabajo</v>
      </c>
      <c r="M21" s="35" t="str">
        <f>VLOOKUP(H21,PELIGROS!A$2:G$445,5,0)</f>
        <v>Programa de seguridad vial, señalización</v>
      </c>
      <c r="N21" s="37">
        <v>2</v>
      </c>
      <c r="O21" s="36">
        <v>4</v>
      </c>
      <c r="P21" s="36">
        <v>60</v>
      </c>
      <c r="Q21" s="36">
        <f t="shared" si="0"/>
        <v>8</v>
      </c>
      <c r="R21" s="36">
        <f t="shared" si="1"/>
        <v>480</v>
      </c>
      <c r="S21" s="36" t="str">
        <f t="shared" si="2"/>
        <v>M-8</v>
      </c>
      <c r="T21" s="38" t="str">
        <f t="shared" si="3"/>
        <v>II</v>
      </c>
      <c r="U21" s="38" t="str">
        <f t="shared" si="4"/>
        <v>No Aceptable o Aceptable Con Control Especifico</v>
      </c>
      <c r="V21" s="93"/>
      <c r="W21" s="35" t="str">
        <f>VLOOKUP(H21,PELIGROS!A$2:G$445,6,0)</f>
        <v>Muerte</v>
      </c>
      <c r="X21" s="37" t="s">
        <v>29</v>
      </c>
      <c r="Y21" s="37" t="s">
        <v>29</v>
      </c>
      <c r="Z21" s="37" t="s">
        <v>29</v>
      </c>
      <c r="AA21" s="37" t="s">
        <v>29</v>
      </c>
      <c r="AB21" s="35" t="str">
        <f>VLOOKUP(H21,PELIGROS!A$2:G$445,7,0)</f>
        <v>Seguridad vial y manejo defensivo, aseguramiento de áreas de trabajo</v>
      </c>
      <c r="AC21" s="37" t="s">
        <v>1200</v>
      </c>
      <c r="AD21" s="98"/>
    </row>
    <row r="22" spans="1:30" ht="115.5" customHeight="1">
      <c r="A22" s="133"/>
      <c r="B22" s="135"/>
      <c r="C22" s="93"/>
      <c r="D22" s="93"/>
      <c r="E22" s="94"/>
      <c r="F22" s="94"/>
      <c r="G22" s="35" t="str">
        <f>VLOOKUP(H22,PELIGROS!A$1:G$445,2,0)</f>
        <v>Ingreso a pozos, Red de acueducto o excavaciones</v>
      </c>
      <c r="H22" s="36" t="s">
        <v>552</v>
      </c>
      <c r="I22" s="36" t="s">
        <v>1222</v>
      </c>
      <c r="J22" s="35" t="str">
        <f>VLOOKUP(H22,PELIGROS!A$2:G$445,3,0)</f>
        <v>Intoxicación, asfixia, daños vías respiratorias, muerte</v>
      </c>
      <c r="K22" s="37" t="s">
        <v>29</v>
      </c>
      <c r="L22" s="35" t="str">
        <f>VLOOKUP(H22,PELIGROS!A$2:G$445,4,0)</f>
        <v>Inspecciones planeadas e inspecciones no planeadas, procedimientos de programas de seguridad y salud en el trabajo</v>
      </c>
      <c r="M22" s="35" t="str">
        <f>VLOOKUP(H22,PELIGROS!A$2:G$445,5,0)</f>
        <v>E.P.P. Colectivos, Trípode</v>
      </c>
      <c r="N22" s="37">
        <v>2</v>
      </c>
      <c r="O22" s="36">
        <v>3</v>
      </c>
      <c r="P22" s="36">
        <v>25</v>
      </c>
      <c r="Q22" s="36">
        <f t="shared" si="0"/>
        <v>6</v>
      </c>
      <c r="R22" s="36">
        <f t="shared" si="1"/>
        <v>150</v>
      </c>
      <c r="S22" s="36" t="str">
        <f t="shared" si="2"/>
        <v>M-6</v>
      </c>
      <c r="T22" s="38" t="str">
        <f t="shared" si="3"/>
        <v>II</v>
      </c>
      <c r="U22" s="38" t="str">
        <f t="shared" si="4"/>
        <v>No Aceptable o Aceptable Con Control Especifico</v>
      </c>
      <c r="V22" s="93"/>
      <c r="W22" s="35" t="str">
        <f>VLOOKUP(H22,PELIGROS!A$2:G$445,6,0)</f>
        <v>Muerte</v>
      </c>
      <c r="X22" s="37" t="s">
        <v>29</v>
      </c>
      <c r="Y22" s="37" t="s">
        <v>29</v>
      </c>
      <c r="Z22" s="37" t="s">
        <v>29</v>
      </c>
      <c r="AA22" s="37" t="s">
        <v>29</v>
      </c>
      <c r="AB22" s="35" t="str">
        <f>VLOOKUP(H22,PELIGROS!A$2:G$445,7,0)</f>
        <v>Trabajo seguro en espacios confinados y manejo de medidores de gases, diligenciamiento de permisos de trabajos, uso y manejo adecuado de E.P.P.</v>
      </c>
      <c r="AC22" s="37" t="s">
        <v>1209</v>
      </c>
      <c r="AD22" s="98"/>
    </row>
    <row r="23" spans="1:30" ht="115.5" customHeight="1">
      <c r="A23" s="133"/>
      <c r="B23" s="135"/>
      <c r="C23" s="93"/>
      <c r="D23" s="93"/>
      <c r="E23" s="94"/>
      <c r="F23" s="94"/>
      <c r="G23" s="35" t="str">
        <f>VLOOKUP(H23,PELIGROS!A$1:G$445,2,0)</f>
        <v>Superficies de trabajo irregulares o deslizantes</v>
      </c>
      <c r="H23" s="36" t="s">
        <v>571</v>
      </c>
      <c r="I23" s="36" t="s">
        <v>1222</v>
      </c>
      <c r="J23" s="35" t="str">
        <f>VLOOKUP(H23,PELIGROS!A$2:G$445,3,0)</f>
        <v>Caídas del mismo nivel, fracturas, golpe con objetos, caídas de objetos, obstrucción de rutas de evacuación</v>
      </c>
      <c r="K23" s="37" t="s">
        <v>29</v>
      </c>
      <c r="L23" s="35" t="str">
        <f>VLOOKUP(H23,PELIGROS!A$2:G$445,4,0)</f>
        <v>N/A</v>
      </c>
      <c r="M23" s="35" t="str">
        <f>VLOOKUP(H23,PELIGROS!A$2:G$445,5,0)</f>
        <v>N/A</v>
      </c>
      <c r="N23" s="37">
        <v>2</v>
      </c>
      <c r="O23" s="36">
        <v>3</v>
      </c>
      <c r="P23" s="36">
        <v>25</v>
      </c>
      <c r="Q23" s="36">
        <f t="shared" si="0"/>
        <v>6</v>
      </c>
      <c r="R23" s="36">
        <f t="shared" si="1"/>
        <v>150</v>
      </c>
      <c r="S23" s="36" t="str">
        <f t="shared" si="2"/>
        <v>M-6</v>
      </c>
      <c r="T23" s="38" t="str">
        <f t="shared" si="3"/>
        <v>II</v>
      </c>
      <c r="U23" s="38" t="str">
        <f t="shared" si="4"/>
        <v>No Aceptable o Aceptable Con Control Especifico</v>
      </c>
      <c r="V23" s="93"/>
      <c r="W23" s="35" t="str">
        <f>VLOOKUP(H23,PELIGROS!A$2:G$445,6,0)</f>
        <v>Caídas de distinto nivel</v>
      </c>
      <c r="X23" s="37" t="s">
        <v>29</v>
      </c>
      <c r="Y23" s="37" t="s">
        <v>29</v>
      </c>
      <c r="Z23" s="37" t="s">
        <v>29</v>
      </c>
      <c r="AA23" s="37" t="s">
        <v>29</v>
      </c>
      <c r="AB23" s="35" t="str">
        <f>VLOOKUP(H23,PELIGROS!A$2:G$445,7,0)</f>
        <v>Pautas Básicas en orden y aseo en el lugar de trabajo, actos y condiciones inseguras</v>
      </c>
      <c r="AC23" s="37" t="s">
        <v>1201</v>
      </c>
      <c r="AD23" s="98"/>
    </row>
    <row r="24" spans="1:30" ht="115.5" customHeight="1">
      <c r="A24" s="133"/>
      <c r="B24" s="135"/>
      <c r="C24" s="93"/>
      <c r="D24" s="93"/>
      <c r="E24" s="94"/>
      <c r="F24" s="94"/>
      <c r="G24" s="35" t="str">
        <f>VLOOKUP(H24,PELIGROS!A$1:G$445,2,0)</f>
        <v>Herramientas Manuales</v>
      </c>
      <c r="H24" s="36" t="s">
        <v>578</v>
      </c>
      <c r="I24" s="36" t="s">
        <v>1222</v>
      </c>
      <c r="J24" s="35" t="str">
        <f>VLOOKUP(H24,PELIGROS!A$2:G$445,3,0)</f>
        <v>Quemaduras, contusiones y lesiones</v>
      </c>
      <c r="K24" s="37" t="s">
        <v>29</v>
      </c>
      <c r="L24" s="35" t="str">
        <f>VLOOKUP(H24,PELIGROS!A$2:G$445,4,0)</f>
        <v>Inspecciones planeadas e inspecciones no planeadas, procedimientos de programas de seguridad y salud en el trabajo</v>
      </c>
      <c r="M24" s="35" t="str">
        <f>VLOOKUP(H24,PELIGROS!A$2:G$445,5,0)</f>
        <v>E.P.P.</v>
      </c>
      <c r="N24" s="37">
        <v>2</v>
      </c>
      <c r="O24" s="36">
        <v>3</v>
      </c>
      <c r="P24" s="36">
        <v>25</v>
      </c>
      <c r="Q24" s="36">
        <f t="shared" si="0"/>
        <v>6</v>
      </c>
      <c r="R24" s="36">
        <f t="shared" si="1"/>
        <v>150</v>
      </c>
      <c r="S24" s="36" t="str">
        <f t="shared" si="2"/>
        <v>M-6</v>
      </c>
      <c r="T24" s="38" t="str">
        <f t="shared" si="3"/>
        <v>II</v>
      </c>
      <c r="U24" s="38" t="str">
        <f t="shared" si="4"/>
        <v>No Aceptable o Aceptable Con Control Especifico</v>
      </c>
      <c r="V24" s="93"/>
      <c r="W24" s="35" t="str">
        <f>VLOOKUP(H24,PELIGROS!A$2:G$445,6,0)</f>
        <v>Amputación</v>
      </c>
      <c r="X24" s="37" t="s">
        <v>29</v>
      </c>
      <c r="Y24" s="37" t="s">
        <v>29</v>
      </c>
      <c r="Z24" s="37" t="s">
        <v>29</v>
      </c>
      <c r="AA24" s="37" t="s">
        <v>29</v>
      </c>
      <c r="AB24" s="35" t="str">
        <f>VLOOKUP(H24,PELIGROS!A$2:G$445,7,0)</f>
        <v xml:space="preserve">
Uso y manejo adecuado de E.P.P., uso y manejo adecuado de herramientas manuales y/o máquinas y equipos</v>
      </c>
      <c r="AC24" s="37" t="s">
        <v>1243</v>
      </c>
      <c r="AD24" s="98"/>
    </row>
    <row r="25" spans="1:30" ht="115.5" customHeight="1">
      <c r="A25" s="133"/>
      <c r="B25" s="135"/>
      <c r="C25" s="93"/>
      <c r="D25" s="93"/>
      <c r="E25" s="94"/>
      <c r="F25" s="94"/>
      <c r="G25" s="35" t="str">
        <f>VLOOKUP(H25,PELIGROS!A$1:G$445,2,0)</f>
        <v>Atraco, golpiza, atentados y secuestrados</v>
      </c>
      <c r="H25" s="36" t="s">
        <v>51</v>
      </c>
      <c r="I25" s="36" t="s">
        <v>1222</v>
      </c>
      <c r="J25" s="35" t="str">
        <f>VLOOKUP(H25,PELIGROS!A$2:G$445,3,0)</f>
        <v>Estrés, golpes, Secuestros</v>
      </c>
      <c r="K25" s="37" t="s">
        <v>29</v>
      </c>
      <c r="L25" s="35" t="str">
        <f>VLOOKUP(H25,PELIGROS!A$2:G$445,4,0)</f>
        <v>Inspecciones planeadas e inspecciones no planeadas, procedimientos de programas de seguridad y salud en el trabajo</v>
      </c>
      <c r="M25" s="35" t="str">
        <f>VLOOKUP(H25,PELIGROS!A$2:G$445,5,0)</f>
        <v xml:space="preserve">Uniformes Corporativos, Chaquetas corporativas, Carnetización
</v>
      </c>
      <c r="N25" s="37">
        <v>2</v>
      </c>
      <c r="O25" s="36">
        <v>3</v>
      </c>
      <c r="P25" s="36">
        <v>60</v>
      </c>
      <c r="Q25" s="36">
        <f t="shared" si="0"/>
        <v>6</v>
      </c>
      <c r="R25" s="36">
        <f t="shared" si="1"/>
        <v>360</v>
      </c>
      <c r="S25" s="36" t="str">
        <f t="shared" si="2"/>
        <v>M-6</v>
      </c>
      <c r="T25" s="38" t="str">
        <f t="shared" si="3"/>
        <v>II</v>
      </c>
      <c r="U25" s="38" t="str">
        <f t="shared" si="4"/>
        <v>No Aceptable o Aceptable Con Control Especifico</v>
      </c>
      <c r="V25" s="93"/>
      <c r="W25" s="35" t="str">
        <f>VLOOKUP(H25,PELIGROS!A$2:G$445,6,0)</f>
        <v>Secuestros</v>
      </c>
      <c r="X25" s="37" t="s">
        <v>29</v>
      </c>
      <c r="Y25" s="37" t="s">
        <v>29</v>
      </c>
      <c r="Z25" s="37" t="s">
        <v>29</v>
      </c>
      <c r="AA25" s="37" t="s">
        <v>29</v>
      </c>
      <c r="AB25" s="35" t="str">
        <f>VLOOKUP(H25,PELIGROS!A$2:G$445,7,0)</f>
        <v>N/A</v>
      </c>
      <c r="AC25" s="37" t="s">
        <v>1205</v>
      </c>
      <c r="AD25" s="98"/>
    </row>
    <row r="26" spans="1:30" ht="115.5" customHeight="1">
      <c r="A26" s="133"/>
      <c r="B26" s="135"/>
      <c r="C26" s="93"/>
      <c r="D26" s="93"/>
      <c r="E26" s="94"/>
      <c r="F26" s="94"/>
      <c r="G26" s="35" t="str">
        <f>VLOOKUP(H26,PELIGROS!A$1:G$445,2,0)</f>
        <v>MANTENIMIENTO DE PUENTE GRUAS, LIMPIEZA DE CANALES, MANTENIMIENTO DE INSTALACIONES LOCATIVAS, MANTENIMIENTO Y REPARACIÓN DE POZOS</v>
      </c>
      <c r="H26" s="35" t="s">
        <v>593</v>
      </c>
      <c r="I26" s="35" t="s">
        <v>1222</v>
      </c>
      <c r="J26" s="35" t="str">
        <f>VLOOKUP(H26,PELIGROS!A$2:G$445,3,0)</f>
        <v>LESIONES, FRACTURAS, MUERTE</v>
      </c>
      <c r="K26" s="37" t="s">
        <v>29</v>
      </c>
      <c r="L26" s="35" t="str">
        <f>VLOOKUP(H26,PELIGROS!A$2:G$445,4,0)</f>
        <v>Inspecciones planeadas e inspecciones no planeadas, procedimientos de programas de seguridad y salud en el trabajo</v>
      </c>
      <c r="M26" s="35" t="str">
        <f>VLOOKUP(H26,PELIGROS!A$2:G$445,5,0)</f>
        <v>EPP</v>
      </c>
      <c r="N26" s="37">
        <v>2</v>
      </c>
      <c r="O26" s="35">
        <v>2</v>
      </c>
      <c r="P26" s="35">
        <v>60</v>
      </c>
      <c r="Q26" s="35">
        <f t="shared" ref="Q26" si="5">N26*O26</f>
        <v>4</v>
      </c>
      <c r="R26" s="35">
        <f t="shared" ref="R26" si="6">P26*Q26</f>
        <v>240</v>
      </c>
      <c r="S26" s="35" t="str">
        <f t="shared" ref="S26" si="7">IF(Q26=40,"MA-40",IF(Q26=30,"MA-30",IF(Q26=20,"A-20",IF(Q26=10,"A-10",IF(Q26=24,"MA-24",IF(Q26=18,"A-18",IF(Q26=12,"A-12",IF(Q26=6,"M-6",IF(Q26=8,"M-8",IF(Q26=6,"M-6",IF(Q26=4,"B-4",IF(Q26=2,"B-2",))))))))))))</f>
        <v>B-4</v>
      </c>
      <c r="T26" s="34" t="str">
        <f t="shared" ref="T26" si="8">IF(R26&lt;=20,"IV",IF(R26&lt;=120,"III",IF(R26&lt;=500,"II",IF(R26&lt;=4000,"I"))))</f>
        <v>II</v>
      </c>
      <c r="U26" s="34" t="str">
        <f t="shared" ref="U26" si="9">IF(T26=0,"",IF(T26="IV","Aceptable",IF(T26="III","Mejorable",IF(T26="II","No Aceptable o Aceptable Con Control Especifico",IF(T26="I","No Aceptable","")))))</f>
        <v>No Aceptable o Aceptable Con Control Especifico</v>
      </c>
      <c r="V26" s="93"/>
      <c r="W26" s="35" t="str">
        <f>VLOOKUP(H26,PELIGROS!A$2:G$445,6,0)</f>
        <v>MUERTE</v>
      </c>
      <c r="X26" s="37" t="s">
        <v>29</v>
      </c>
      <c r="Y26" s="37" t="s">
        <v>29</v>
      </c>
      <c r="Z26" s="37" t="s">
        <v>29</v>
      </c>
      <c r="AA26" s="37" t="s">
        <v>29</v>
      </c>
      <c r="AB26" s="37" t="s">
        <v>1249</v>
      </c>
      <c r="AC26" s="37" t="s">
        <v>1248</v>
      </c>
      <c r="AD26" s="98"/>
    </row>
    <row r="27" spans="1:30" ht="115.5" customHeight="1">
      <c r="A27" s="133"/>
      <c r="B27" s="135"/>
      <c r="C27" s="93"/>
      <c r="D27" s="93"/>
      <c r="E27" s="94"/>
      <c r="F27" s="94"/>
      <c r="G27" s="35" t="str">
        <f>VLOOKUP(H27,PELIGROS!A$1:G$445,2,0)</f>
        <v>LLUVIAS, GRANIZADA, HELADAS</v>
      </c>
      <c r="H27" s="36" t="s">
        <v>78</v>
      </c>
      <c r="I27" s="36" t="s">
        <v>1223</v>
      </c>
      <c r="J27" s="35" t="str">
        <f>VLOOKUP(H27,PELIGROS!A$2:G$445,3,0)</f>
        <v>DERRUMBES, HIPOTERMIA, DAÑO EN INSTALACIONES</v>
      </c>
      <c r="K27" s="37" t="s">
        <v>29</v>
      </c>
      <c r="L27" s="35" t="str">
        <f>VLOOKUP(H27,PELIGROS!A$2:G$445,4,0)</f>
        <v>Inspecciones planeadas e inspecciones no planeadas, procedimientos de programas de seguridad y salud en el trabajo</v>
      </c>
      <c r="M27" s="35" t="str">
        <f>VLOOKUP(H27,PELIGROS!A$2:G$445,5,0)</f>
        <v>BRIGADAS DE EMERGENCIAS</v>
      </c>
      <c r="N27" s="37">
        <v>2</v>
      </c>
      <c r="O27" s="36">
        <v>1</v>
      </c>
      <c r="P27" s="36">
        <v>100</v>
      </c>
      <c r="Q27" s="36">
        <f t="shared" ref="Q27:Q44" si="10">N27*O27</f>
        <v>2</v>
      </c>
      <c r="R27" s="36">
        <f t="shared" ref="R27:R44" si="11">P27*Q27</f>
        <v>200</v>
      </c>
      <c r="S27" s="36" t="str">
        <f t="shared" ref="S27:S44" si="12">IF(Q27=40,"MA-40",IF(Q27=30,"MA-30",IF(Q27=20,"A-20",IF(Q27=10,"A-10",IF(Q27=24,"MA-24",IF(Q27=18,"A-18",IF(Q27=12,"A-12",IF(Q27=6,"M-6",IF(Q27=8,"M-8",IF(Q27=6,"M-6",IF(Q27=4,"B-4",IF(Q27=2,"B-2",))))))))))))</f>
        <v>B-2</v>
      </c>
      <c r="T27" s="38" t="str">
        <f t="shared" ref="T27:T44" si="13">IF(R27&lt;=20,"IV",IF(R27&lt;=120,"III",IF(R27&lt;=500,"II",IF(R27&lt;=4000,"I"))))</f>
        <v>II</v>
      </c>
      <c r="U27" s="38" t="str">
        <f t="shared" ref="U27:U44" si="14">IF(T27=0,"",IF(T27="IV","Aceptable",IF(T27="III","Mejorable",IF(T27="II","No Aceptable o Aceptable Con Control Especifico",IF(T27="I","No Aceptable","")))))</f>
        <v>No Aceptable o Aceptable Con Control Especifico</v>
      </c>
      <c r="V27" s="93"/>
      <c r="W27" s="35" t="str">
        <f>VLOOKUP(H27,PELIGROS!A$2:G$445,6,0)</f>
        <v>MUERTE</v>
      </c>
      <c r="X27" s="37" t="s">
        <v>29</v>
      </c>
      <c r="Y27" s="37" t="s">
        <v>29</v>
      </c>
      <c r="Z27" s="37" t="s">
        <v>29</v>
      </c>
      <c r="AA27" s="35" t="s">
        <v>1202</v>
      </c>
      <c r="AB27" s="35" t="str">
        <f>VLOOKUP(H27,PELIGROS!A$2:G$445,7,0)</f>
        <v>ENTRENAMIENTO DE LA BRIGADA; DIVULGACIÓN DE PLAN DE EMERGENCIA</v>
      </c>
      <c r="AC27" s="37" t="s">
        <v>1203</v>
      </c>
      <c r="AD27" s="98"/>
    </row>
    <row r="28" spans="1:30" ht="115.5" customHeight="1">
      <c r="A28" s="133"/>
      <c r="B28" s="135"/>
      <c r="C28" s="93"/>
      <c r="D28" s="93"/>
      <c r="E28" s="94"/>
      <c r="F28" s="94"/>
      <c r="G28" s="35" t="str">
        <f>VLOOKUP(H28,PELIGROS!A$1:G$445,2,0)</f>
        <v>SISMOS, INCENDIOS, INUNDACIONES, TERREMOTOS, VENDAVALES, DERRUMBE</v>
      </c>
      <c r="H28" s="36" t="s">
        <v>55</v>
      </c>
      <c r="I28" s="36" t="s">
        <v>1223</v>
      </c>
      <c r="J28" s="35" t="str">
        <f>VLOOKUP(H28,PELIGROS!A$2:G$445,3,0)</f>
        <v>SISMOS, INCENDIOS, INUNDACIONES, TERREMOTOS, VENDAVALES</v>
      </c>
      <c r="K28" s="37" t="s">
        <v>29</v>
      </c>
      <c r="L28" s="35" t="str">
        <f>VLOOKUP(H28,PELIGROS!A$2:G$445,4,0)</f>
        <v>Inspecciones planeadas e inspecciones no planeadas, procedimientos de programas de seguridad y salud en el trabajo</v>
      </c>
      <c r="M28" s="35" t="str">
        <f>VLOOKUP(H28,PELIGROS!A$2:G$445,5,0)</f>
        <v>BRIGADAS DE EMERGENCIAS</v>
      </c>
      <c r="N28" s="37">
        <v>2</v>
      </c>
      <c r="O28" s="36">
        <v>1</v>
      </c>
      <c r="P28" s="36">
        <v>100</v>
      </c>
      <c r="Q28" s="36">
        <f t="shared" si="10"/>
        <v>2</v>
      </c>
      <c r="R28" s="36">
        <f t="shared" si="11"/>
        <v>200</v>
      </c>
      <c r="S28" s="36" t="str">
        <f t="shared" si="12"/>
        <v>B-2</v>
      </c>
      <c r="T28" s="38" t="str">
        <f t="shared" si="13"/>
        <v>II</v>
      </c>
      <c r="U28" s="38" t="str">
        <f t="shared" si="14"/>
        <v>No Aceptable o Aceptable Con Control Especifico</v>
      </c>
      <c r="V28" s="93"/>
      <c r="W28" s="35" t="str">
        <f>VLOOKUP(H28,PELIGROS!A$2:G$445,6,0)</f>
        <v>MUERTE</v>
      </c>
      <c r="X28" s="37" t="s">
        <v>29</v>
      </c>
      <c r="Y28" s="37" t="s">
        <v>29</v>
      </c>
      <c r="Z28" s="37" t="s">
        <v>29</v>
      </c>
      <c r="AA28" s="35" t="s">
        <v>29</v>
      </c>
      <c r="AB28" s="35" t="str">
        <f>VLOOKUP(H28,PELIGROS!A$2:G$445,7,0)</f>
        <v>ENTRENAMIENTO DE LA BRIGADA; DIVULGACIÓN DE PLAN DE EMERGENCIA</v>
      </c>
      <c r="AC28" s="37" t="s">
        <v>29</v>
      </c>
      <c r="AD28" s="98"/>
    </row>
    <row r="29" spans="1:30" ht="115.5" customHeight="1">
      <c r="A29" s="133"/>
      <c r="B29" s="135"/>
      <c r="C29" s="90" t="s">
        <v>1171</v>
      </c>
      <c r="D29" s="90" t="s">
        <v>1172</v>
      </c>
      <c r="E29" s="91" t="s">
        <v>994</v>
      </c>
      <c r="F29" s="91" t="s">
        <v>1196</v>
      </c>
      <c r="G29" s="29" t="str">
        <f>VLOOKUP(H29,PELIGROS!A$1:G$445,2,0)</f>
        <v>Mordeduras</v>
      </c>
      <c r="H29" s="30" t="s">
        <v>72</v>
      </c>
      <c r="I29" s="30" t="s">
        <v>1218</v>
      </c>
      <c r="J29" s="29" t="str">
        <f>VLOOKUP(H29,PELIGROS!A$2:G$445,3,0)</f>
        <v>Lesiones, tejidos, muerte, enfermedades infectocontagiosas</v>
      </c>
      <c r="K29" s="31" t="s">
        <v>29</v>
      </c>
      <c r="L29" s="29" t="str">
        <f>VLOOKUP(H29,PELIGROS!A$2:G$445,4,0)</f>
        <v>N/A</v>
      </c>
      <c r="M29" s="29" t="str">
        <f>VLOOKUP(H29,PELIGROS!A$2:G$445,5,0)</f>
        <v>N/A</v>
      </c>
      <c r="N29" s="31">
        <v>2</v>
      </c>
      <c r="O29" s="30">
        <v>2</v>
      </c>
      <c r="P29" s="30">
        <v>25</v>
      </c>
      <c r="Q29" s="30">
        <f t="shared" si="10"/>
        <v>4</v>
      </c>
      <c r="R29" s="30">
        <f t="shared" si="11"/>
        <v>100</v>
      </c>
      <c r="S29" s="30" t="str">
        <f t="shared" si="12"/>
        <v>B-4</v>
      </c>
      <c r="T29" s="32" t="str">
        <f t="shared" si="13"/>
        <v>III</v>
      </c>
      <c r="U29" s="32" t="str">
        <f t="shared" si="14"/>
        <v>Mejorable</v>
      </c>
      <c r="V29" s="90">
        <v>1</v>
      </c>
      <c r="W29" s="29" t="str">
        <f>VLOOKUP(H29,PELIGROS!A$2:G$445,6,0)</f>
        <v>Posibles enfermedades</v>
      </c>
      <c r="X29" s="31" t="s">
        <v>29</v>
      </c>
      <c r="Y29" s="31" t="s">
        <v>29</v>
      </c>
      <c r="Z29" s="31" t="s">
        <v>29</v>
      </c>
      <c r="AA29" s="31" t="s">
        <v>29</v>
      </c>
      <c r="AB29" s="29" t="str">
        <f>VLOOKUP(H29,PELIGROS!A$2:G$445,7,0)</f>
        <v xml:space="preserve">Riesgo Biológico, Autocuidado y/o Uso y manejo adecuado de E.P.P.
</v>
      </c>
      <c r="AC29" s="31" t="s">
        <v>1206</v>
      </c>
      <c r="AD29" s="97" t="s">
        <v>1197</v>
      </c>
    </row>
    <row r="30" spans="1:30" ht="115.5" customHeight="1">
      <c r="A30" s="133"/>
      <c r="B30" s="135"/>
      <c r="C30" s="90"/>
      <c r="D30" s="90"/>
      <c r="E30" s="91"/>
      <c r="F30" s="91"/>
      <c r="G30" s="29" t="str">
        <f>VLOOKUP(H30,PELIGROS!A$1:G$445,2,0)</f>
        <v>Bacteria</v>
      </c>
      <c r="H30" s="30" t="s">
        <v>96</v>
      </c>
      <c r="I30" s="30" t="s">
        <v>1218</v>
      </c>
      <c r="J30" s="29" t="str">
        <f>VLOOKUP(H30,PELIGROS!A$2:G$445,3,0)</f>
        <v>Infecciones producidas por Bacterianas</v>
      </c>
      <c r="K30" s="31" t="s">
        <v>29</v>
      </c>
      <c r="L30" s="29" t="str">
        <f>VLOOKUP(H30,PELIGROS!A$2:G$445,4,0)</f>
        <v>Inspecciones planeadas e inspecciones no planeadas, procedimientos de programas de seguridad y salud en el trabajo</v>
      </c>
      <c r="M30" s="29" t="str">
        <f>VLOOKUP(H30,PELIGROS!A$2:G$445,5,0)</f>
        <v>Programa de vacunación, bota pantalón, overol, guantes, tapabocas, mascarillas con filtros</v>
      </c>
      <c r="N30" s="31">
        <v>2</v>
      </c>
      <c r="O30" s="30">
        <v>3</v>
      </c>
      <c r="P30" s="30">
        <v>10</v>
      </c>
      <c r="Q30" s="30">
        <f t="shared" si="10"/>
        <v>6</v>
      </c>
      <c r="R30" s="30">
        <f t="shared" si="11"/>
        <v>60</v>
      </c>
      <c r="S30" s="30" t="str">
        <f t="shared" si="12"/>
        <v>M-6</v>
      </c>
      <c r="T30" s="32" t="str">
        <f t="shared" si="13"/>
        <v>III</v>
      </c>
      <c r="U30" s="32" t="str">
        <f t="shared" si="14"/>
        <v>Mejorable</v>
      </c>
      <c r="V30" s="90"/>
      <c r="W30" s="29" t="str">
        <f>VLOOKUP(H30,PELIGROS!A$2:G$445,6,0)</f>
        <v xml:space="preserve">Enfermedades Infectocontagiosas
</v>
      </c>
      <c r="X30" s="31" t="s">
        <v>29</v>
      </c>
      <c r="Y30" s="31" t="s">
        <v>29</v>
      </c>
      <c r="Z30" s="31" t="s">
        <v>29</v>
      </c>
      <c r="AA30" s="31" t="s">
        <v>29</v>
      </c>
      <c r="AB30" s="29" t="str">
        <f>VLOOKUP(H30,PELIGROS!A$2:G$445,7,0)</f>
        <v xml:space="preserve">Riesgo Biológico, Autocuidado y/o Uso y manejo adecuado de E.P.P.
</v>
      </c>
      <c r="AC30" s="31" t="s">
        <v>29</v>
      </c>
      <c r="AD30" s="97"/>
    </row>
    <row r="31" spans="1:30" ht="115.5" customHeight="1">
      <c r="A31" s="133"/>
      <c r="B31" s="135"/>
      <c r="C31" s="90"/>
      <c r="D31" s="90"/>
      <c r="E31" s="91"/>
      <c r="F31" s="91"/>
      <c r="G31" s="29" t="str">
        <f>VLOOKUP(H31,PELIGROS!A$1:G$445,2,0)</f>
        <v>Hongos</v>
      </c>
      <c r="H31" s="30" t="s">
        <v>104</v>
      </c>
      <c r="I31" s="30" t="s">
        <v>1218</v>
      </c>
      <c r="J31" s="29" t="str">
        <f>VLOOKUP(H31,PELIGROS!A$2:G$445,3,0)</f>
        <v>Micosis</v>
      </c>
      <c r="K31" s="31" t="s">
        <v>29</v>
      </c>
      <c r="L31" s="29" t="str">
        <f>VLOOKUP(H31,PELIGROS!A$2:G$445,4,0)</f>
        <v>Inspecciones planeadas e inspecciones no planeadas, procedimientos de programas de seguridad y salud en el trabajo</v>
      </c>
      <c r="M31" s="29" t="str">
        <f>VLOOKUP(H31,PELIGROS!A$2:G$445,5,0)</f>
        <v>Programa de vacunación, exámenes periódicos</v>
      </c>
      <c r="N31" s="31">
        <v>2</v>
      </c>
      <c r="O31" s="30">
        <v>3</v>
      </c>
      <c r="P31" s="30">
        <v>10</v>
      </c>
      <c r="Q31" s="30">
        <f t="shared" si="10"/>
        <v>6</v>
      </c>
      <c r="R31" s="30">
        <f t="shared" si="11"/>
        <v>60</v>
      </c>
      <c r="S31" s="30" t="str">
        <f t="shared" si="12"/>
        <v>M-6</v>
      </c>
      <c r="T31" s="32" t="str">
        <f t="shared" si="13"/>
        <v>III</v>
      </c>
      <c r="U31" s="32" t="str">
        <f t="shared" si="14"/>
        <v>Mejorable</v>
      </c>
      <c r="V31" s="90"/>
      <c r="W31" s="29" t="str">
        <f>VLOOKUP(H31,PELIGROS!A$2:G$445,6,0)</f>
        <v>Micosis</v>
      </c>
      <c r="X31" s="31" t="s">
        <v>29</v>
      </c>
      <c r="Y31" s="31" t="s">
        <v>29</v>
      </c>
      <c r="Z31" s="31" t="s">
        <v>29</v>
      </c>
      <c r="AA31" s="31" t="s">
        <v>29</v>
      </c>
      <c r="AB31" s="29" t="str">
        <f>VLOOKUP(H31,PELIGROS!A$2:G$445,7,0)</f>
        <v xml:space="preserve">Riesgo Biológico, Autocuidado y/o Uso y manejo adecuado de E.P.P.
</v>
      </c>
      <c r="AC31" s="31" t="s">
        <v>29</v>
      </c>
      <c r="AD31" s="97"/>
    </row>
    <row r="32" spans="1:30" ht="115.5" customHeight="1">
      <c r="A32" s="133"/>
      <c r="B32" s="135"/>
      <c r="C32" s="90"/>
      <c r="D32" s="90"/>
      <c r="E32" s="91"/>
      <c r="F32" s="91"/>
      <c r="G32" s="29" t="str">
        <f>VLOOKUP(H32,PELIGROS!A$1:G$445,2,0)</f>
        <v>Virus</v>
      </c>
      <c r="H32" s="30" t="s">
        <v>106</v>
      </c>
      <c r="I32" s="30" t="s">
        <v>1218</v>
      </c>
      <c r="J32" s="29" t="str">
        <f>VLOOKUP(H32,PELIGROS!A$2:G$445,3,0)</f>
        <v>Infecciones Virales</v>
      </c>
      <c r="K32" s="31" t="s">
        <v>29</v>
      </c>
      <c r="L32" s="29" t="str">
        <f>VLOOKUP(H32,PELIGROS!A$2:G$445,4,0)</f>
        <v>Inspecciones planeadas e inspecciones no planeadas, procedimientos de programas de seguridad y salud en el trabajo</v>
      </c>
      <c r="M32" s="29" t="str">
        <f>VLOOKUP(H32,PELIGROS!A$2:G$445,5,0)</f>
        <v>Programa de vacunación, bota pantalón, overol, guantes, tapabocas, mascarillas con filtros</v>
      </c>
      <c r="N32" s="31">
        <v>2</v>
      </c>
      <c r="O32" s="30">
        <v>3</v>
      </c>
      <c r="P32" s="30">
        <v>10</v>
      </c>
      <c r="Q32" s="30">
        <f t="shared" si="10"/>
        <v>6</v>
      </c>
      <c r="R32" s="30">
        <f t="shared" si="11"/>
        <v>60</v>
      </c>
      <c r="S32" s="30" t="str">
        <f t="shared" si="12"/>
        <v>M-6</v>
      </c>
      <c r="T32" s="32" t="str">
        <f t="shared" si="13"/>
        <v>III</v>
      </c>
      <c r="U32" s="32" t="str">
        <f t="shared" si="14"/>
        <v>Mejorable</v>
      </c>
      <c r="V32" s="90"/>
      <c r="W32" s="29" t="str">
        <f>VLOOKUP(H32,PELIGROS!A$2:G$445,6,0)</f>
        <v xml:space="preserve">Enfermedades Infectocontagiosas
</v>
      </c>
      <c r="X32" s="31" t="s">
        <v>29</v>
      </c>
      <c r="Y32" s="31" t="s">
        <v>29</v>
      </c>
      <c r="Z32" s="31" t="s">
        <v>29</v>
      </c>
      <c r="AA32" s="31" t="s">
        <v>29</v>
      </c>
      <c r="AB32" s="29" t="str">
        <f>VLOOKUP(H32,PELIGROS!A$2:G$445,7,0)</f>
        <v xml:space="preserve">Riesgo Biológico, Autocuidado y/o Uso y manejo adecuado de E.P.P.
</v>
      </c>
      <c r="AC32" s="31" t="s">
        <v>29</v>
      </c>
      <c r="AD32" s="97"/>
    </row>
    <row r="33" spans="1:30" ht="115.5" customHeight="1">
      <c r="A33" s="133"/>
      <c r="B33" s="135"/>
      <c r="C33" s="90"/>
      <c r="D33" s="90"/>
      <c r="E33" s="91"/>
      <c r="F33" s="91"/>
      <c r="G33" s="29" t="str">
        <f>VLOOKUP(H33,PELIGROS!A$1:G$445,2,0)</f>
        <v>INFRAROJA, ULTRAVIOLETA, VISIBLE, RADIOFRECUENCIA, MICROONDAS, LASER</v>
      </c>
      <c r="H33" s="30" t="s">
        <v>60</v>
      </c>
      <c r="I33" s="30" t="s">
        <v>1219</v>
      </c>
      <c r="J33" s="29" t="str">
        <f>VLOOKUP(H33,PELIGROS!A$2:G$445,3,0)</f>
        <v>CÁNCER, LESIONES DÉRMICAS Y OCULARES</v>
      </c>
      <c r="K33" s="31" t="s">
        <v>29</v>
      </c>
      <c r="L33" s="29" t="str">
        <f>VLOOKUP(H33,PELIGROS!A$2:G$445,4,0)</f>
        <v>Inspecciones planeadas e inspecciones no planeadas, procedimientos de programas de seguridad y salud en el trabajo</v>
      </c>
      <c r="M33" s="29" t="str">
        <f>VLOOKUP(H33,PELIGROS!A$2:G$445,5,0)</f>
        <v>PROGRAMA BLOQUEADOR SOLAR</v>
      </c>
      <c r="N33" s="31">
        <v>2</v>
      </c>
      <c r="O33" s="30">
        <v>3</v>
      </c>
      <c r="P33" s="30">
        <v>10</v>
      </c>
      <c r="Q33" s="30">
        <f t="shared" si="10"/>
        <v>6</v>
      </c>
      <c r="R33" s="30">
        <f t="shared" si="11"/>
        <v>60</v>
      </c>
      <c r="S33" s="30" t="str">
        <f t="shared" si="12"/>
        <v>M-6</v>
      </c>
      <c r="T33" s="32" t="str">
        <f t="shared" si="13"/>
        <v>III</v>
      </c>
      <c r="U33" s="32" t="str">
        <f t="shared" si="14"/>
        <v>Mejorable</v>
      </c>
      <c r="V33" s="90"/>
      <c r="W33" s="29" t="str">
        <f>VLOOKUP(H33,PELIGROS!A$2:G$445,6,0)</f>
        <v>CÁNCER</v>
      </c>
      <c r="X33" s="31" t="s">
        <v>29</v>
      </c>
      <c r="Y33" s="31" t="s">
        <v>29</v>
      </c>
      <c r="Z33" s="31" t="s">
        <v>29</v>
      </c>
      <c r="AA33" s="31" t="s">
        <v>29</v>
      </c>
      <c r="AB33" s="29" t="str">
        <f>VLOOKUP(H33,PELIGROS!A$2:G$445,7,0)</f>
        <v>N/A</v>
      </c>
      <c r="AC33" s="31" t="s">
        <v>1198</v>
      </c>
      <c r="AD33" s="97"/>
    </row>
    <row r="34" spans="1:30" ht="115.5" customHeight="1">
      <c r="A34" s="133"/>
      <c r="B34" s="135"/>
      <c r="C34" s="90"/>
      <c r="D34" s="90"/>
      <c r="E34" s="91"/>
      <c r="F34" s="91"/>
      <c r="G34" s="29" t="str">
        <f>VLOOKUP(H34,PELIGROS!A$1:G$445,2,0)</f>
        <v>GASES Y VAPORES</v>
      </c>
      <c r="H34" s="30" t="s">
        <v>1105</v>
      </c>
      <c r="I34" s="30" t="s">
        <v>1224</v>
      </c>
      <c r="J34" s="29" t="str">
        <f>VLOOKUP(H34,PELIGROS!A$2:G$445,3,0)</f>
        <v xml:space="preserve"> LESIONES EN LA PIEL, IRRITACIÓN EN VÍAS  RESPIRATORIAS, MUERTE</v>
      </c>
      <c r="K34" s="31" t="s">
        <v>29</v>
      </c>
      <c r="L34" s="29" t="str">
        <f>VLOOKUP(H34,PELIGROS!A$2:G$445,4,0)</f>
        <v>Inspecciones planeadas e inspecciones no planeadas, procedimientos de programas de seguridad y salud en el trabajo</v>
      </c>
      <c r="M34" s="29" t="str">
        <f>VLOOKUP(H34,PELIGROS!A$2:G$445,5,0)</f>
        <v>EPP TAPABOCAS, CARETAS CON FILTROS</v>
      </c>
      <c r="N34" s="31">
        <v>2</v>
      </c>
      <c r="O34" s="30">
        <v>4</v>
      </c>
      <c r="P34" s="30">
        <v>25</v>
      </c>
      <c r="Q34" s="30">
        <f t="shared" si="10"/>
        <v>8</v>
      </c>
      <c r="R34" s="30">
        <f t="shared" si="11"/>
        <v>200</v>
      </c>
      <c r="S34" s="30" t="str">
        <f t="shared" si="12"/>
        <v>M-8</v>
      </c>
      <c r="T34" s="32" t="str">
        <f t="shared" si="13"/>
        <v>II</v>
      </c>
      <c r="U34" s="32" t="str">
        <f t="shared" si="14"/>
        <v>No Aceptable o Aceptable Con Control Especifico</v>
      </c>
      <c r="V34" s="90"/>
      <c r="W34" s="29" t="str">
        <f>VLOOKUP(H34,PELIGROS!A$2:G$445,6,0)</f>
        <v xml:space="preserve"> MUERTE</v>
      </c>
      <c r="X34" s="31" t="s">
        <v>29</v>
      </c>
      <c r="Y34" s="31" t="s">
        <v>29</v>
      </c>
      <c r="Z34" s="31" t="s">
        <v>29</v>
      </c>
      <c r="AA34" s="31" t="s">
        <v>29</v>
      </c>
      <c r="AB34" s="29" t="str">
        <f>VLOOKUP(H34,PELIGROS!A$2:G$445,7,0)</f>
        <v>USO Y MANEJO ADECUADO DE E.P.P.</v>
      </c>
      <c r="AC34" s="31" t="s">
        <v>1212</v>
      </c>
      <c r="AD34" s="97"/>
    </row>
    <row r="35" spans="1:30" ht="115.5" customHeight="1">
      <c r="A35" s="133"/>
      <c r="B35" s="135"/>
      <c r="C35" s="90"/>
      <c r="D35" s="90"/>
      <c r="E35" s="91"/>
      <c r="F35" s="91"/>
      <c r="G35" s="29" t="str">
        <f>VLOOKUP(H35,PELIGROS!A$1:G$445,2,0)</f>
        <v>CONCENTRACIÓN EN ACTIVIDADES DE ALTO DESEMPEÑO MENTAL</v>
      </c>
      <c r="H35" s="30" t="s">
        <v>65</v>
      </c>
      <c r="I35" s="30" t="s">
        <v>1220</v>
      </c>
      <c r="J35" s="29" t="str">
        <f>VLOOKUP(H35,PELIGROS!A$2:G$445,3,0)</f>
        <v>ESTRÉS, CEFALEA, IRRITABILIDAD</v>
      </c>
      <c r="K35" s="31" t="s">
        <v>29</v>
      </c>
      <c r="L35" s="29" t="str">
        <f>VLOOKUP(H35,PELIGROS!A$2:G$445,4,0)</f>
        <v>N/A</v>
      </c>
      <c r="M35" s="29" t="str">
        <f>VLOOKUP(H35,PELIGROS!A$2:G$445,5,0)</f>
        <v>PVE PSICOSOCIAL</v>
      </c>
      <c r="N35" s="31">
        <v>2</v>
      </c>
      <c r="O35" s="30">
        <v>3</v>
      </c>
      <c r="P35" s="30">
        <v>10</v>
      </c>
      <c r="Q35" s="30">
        <f t="shared" si="10"/>
        <v>6</v>
      </c>
      <c r="R35" s="30">
        <f t="shared" si="11"/>
        <v>60</v>
      </c>
      <c r="S35" s="30" t="str">
        <f t="shared" si="12"/>
        <v>M-6</v>
      </c>
      <c r="T35" s="32" t="str">
        <f t="shared" si="13"/>
        <v>III</v>
      </c>
      <c r="U35" s="32" t="str">
        <f t="shared" si="14"/>
        <v>Mejorable</v>
      </c>
      <c r="V35" s="90"/>
      <c r="W35" s="29" t="str">
        <f>VLOOKUP(H35,PELIGROS!A$2:G$445,6,0)</f>
        <v>ESTRÉS</v>
      </c>
      <c r="X35" s="31" t="s">
        <v>29</v>
      </c>
      <c r="Y35" s="31" t="s">
        <v>29</v>
      </c>
      <c r="Z35" s="31" t="s">
        <v>29</v>
      </c>
      <c r="AA35" s="31" t="s">
        <v>29</v>
      </c>
      <c r="AB35" s="29" t="str">
        <f>VLOOKUP(H35,PELIGROS!A$2:G$445,7,0)</f>
        <v>N/A</v>
      </c>
      <c r="AC35" s="31" t="s">
        <v>1199</v>
      </c>
      <c r="AD35" s="97"/>
    </row>
    <row r="36" spans="1:30" ht="115.5" customHeight="1">
      <c r="A36" s="133"/>
      <c r="B36" s="135"/>
      <c r="C36" s="90"/>
      <c r="D36" s="90"/>
      <c r="E36" s="91"/>
      <c r="F36" s="91"/>
      <c r="G36" s="29" t="str">
        <f>VLOOKUP(H36,PELIGROS!A$1:G$445,2,0)</f>
        <v>NATURALEZA DE LA TAREA</v>
      </c>
      <c r="H36" s="30" t="s">
        <v>69</v>
      </c>
      <c r="I36" s="30" t="s">
        <v>1220</v>
      </c>
      <c r="J36" s="29" t="str">
        <f>VLOOKUP(H36,PELIGROS!A$2:G$445,3,0)</f>
        <v>ESTRÉS,  TRANSTORNOS DEL SUEÑO</v>
      </c>
      <c r="K36" s="31" t="s">
        <v>29</v>
      </c>
      <c r="L36" s="29" t="str">
        <f>VLOOKUP(H36,PELIGROS!A$2:G$445,4,0)</f>
        <v>N/A</v>
      </c>
      <c r="M36" s="29" t="str">
        <f>VLOOKUP(H36,PELIGROS!A$2:G$445,5,0)</f>
        <v>PVE PSICOSOCIAL</v>
      </c>
      <c r="N36" s="31">
        <v>2</v>
      </c>
      <c r="O36" s="30">
        <v>3</v>
      </c>
      <c r="P36" s="30">
        <v>10</v>
      </c>
      <c r="Q36" s="30">
        <f t="shared" si="10"/>
        <v>6</v>
      </c>
      <c r="R36" s="30">
        <f t="shared" si="11"/>
        <v>60</v>
      </c>
      <c r="S36" s="30" t="str">
        <f t="shared" si="12"/>
        <v>M-6</v>
      </c>
      <c r="T36" s="32" t="str">
        <f t="shared" si="13"/>
        <v>III</v>
      </c>
      <c r="U36" s="32" t="str">
        <f t="shared" si="14"/>
        <v>Mejorable</v>
      </c>
      <c r="V36" s="90"/>
      <c r="W36" s="29" t="str">
        <f>VLOOKUP(H36,PELIGROS!A$2:G$445,6,0)</f>
        <v>ESTRÉS</v>
      </c>
      <c r="X36" s="31" t="s">
        <v>29</v>
      </c>
      <c r="Y36" s="31" t="s">
        <v>29</v>
      </c>
      <c r="Z36" s="31" t="s">
        <v>29</v>
      </c>
      <c r="AA36" s="31" t="s">
        <v>29</v>
      </c>
      <c r="AB36" s="29" t="str">
        <f>VLOOKUP(H36,PELIGROS!A$2:G$445,7,0)</f>
        <v>N/A</v>
      </c>
      <c r="AC36" s="31" t="s">
        <v>29</v>
      </c>
      <c r="AD36" s="97"/>
    </row>
    <row r="37" spans="1:30" ht="115.5" customHeight="1">
      <c r="A37" s="133"/>
      <c r="B37" s="135"/>
      <c r="C37" s="90"/>
      <c r="D37" s="90"/>
      <c r="E37" s="91"/>
      <c r="F37" s="91"/>
      <c r="G37" s="29" t="str">
        <f>VLOOKUP(H37,PELIGROS!A$1:G$445,2,0)</f>
        <v xml:space="preserve"> ALTA CONCENTRACIÓN</v>
      </c>
      <c r="H37" s="30" t="s">
        <v>80</v>
      </c>
      <c r="I37" s="30" t="s">
        <v>1220</v>
      </c>
      <c r="J37" s="29" t="str">
        <f>VLOOKUP(H37,PELIGROS!A$2:G$445,3,0)</f>
        <v>ESTRÉS, DEPRESIÓN, TRANSTORNOS DEL SUEÑO, AUSENCIA DE ATENCIÓN</v>
      </c>
      <c r="K37" s="31" t="s">
        <v>29</v>
      </c>
      <c r="L37" s="29" t="str">
        <f>VLOOKUP(H37,PELIGROS!A$2:G$445,4,0)</f>
        <v>N/A</v>
      </c>
      <c r="M37" s="29" t="str">
        <f>VLOOKUP(H37,PELIGROS!A$2:G$445,5,0)</f>
        <v>PVE PSICOSOCIAL</v>
      </c>
      <c r="N37" s="31">
        <v>2</v>
      </c>
      <c r="O37" s="30">
        <v>3</v>
      </c>
      <c r="P37" s="30">
        <v>10</v>
      </c>
      <c r="Q37" s="30">
        <f t="shared" si="10"/>
        <v>6</v>
      </c>
      <c r="R37" s="30">
        <f t="shared" si="11"/>
        <v>60</v>
      </c>
      <c r="S37" s="30" t="str">
        <f t="shared" si="12"/>
        <v>M-6</v>
      </c>
      <c r="T37" s="32" t="str">
        <f t="shared" si="13"/>
        <v>III</v>
      </c>
      <c r="U37" s="32" t="str">
        <f t="shared" si="14"/>
        <v>Mejorable</v>
      </c>
      <c r="V37" s="90"/>
      <c r="W37" s="29" t="str">
        <f>VLOOKUP(H37,PELIGROS!A$2:G$445,6,0)</f>
        <v>ESTRÉS, ALTERACIÓN DEL SISTEMA NERVIOSO</v>
      </c>
      <c r="X37" s="31" t="s">
        <v>29</v>
      </c>
      <c r="Y37" s="31" t="s">
        <v>29</v>
      </c>
      <c r="Z37" s="31" t="s">
        <v>29</v>
      </c>
      <c r="AA37" s="31" t="s">
        <v>29</v>
      </c>
      <c r="AB37" s="29" t="str">
        <f>VLOOKUP(H37,PELIGROS!A$2:G$445,7,0)</f>
        <v>N/A</v>
      </c>
      <c r="AC37" s="31" t="s">
        <v>29</v>
      </c>
      <c r="AD37" s="97"/>
    </row>
    <row r="38" spans="1:30" ht="115.5" customHeight="1">
      <c r="A38" s="133"/>
      <c r="B38" s="135"/>
      <c r="C38" s="90"/>
      <c r="D38" s="90"/>
      <c r="E38" s="91"/>
      <c r="F38" s="91"/>
      <c r="G38" s="29" t="str">
        <f>VLOOKUP(H38,PELIGROS!A$1:G$445,2,0)</f>
        <v>Forzadas, Prolongadas</v>
      </c>
      <c r="H38" s="30" t="s">
        <v>37</v>
      </c>
      <c r="I38" s="30" t="s">
        <v>1221</v>
      </c>
      <c r="J38" s="29" t="str">
        <f>VLOOKUP(H38,PELIGROS!A$2:G$445,3,0)</f>
        <v xml:space="preserve">Lesiones osteomusculares, lesiones osteoarticulares
</v>
      </c>
      <c r="K38" s="31" t="s">
        <v>29</v>
      </c>
      <c r="L38" s="29" t="str">
        <f>VLOOKUP(H38,PELIGROS!A$2:G$445,4,0)</f>
        <v>Inspecciones planeadas e inspecciones no planeadas, procedimientos de programas de seguridad y salud en el trabajo</v>
      </c>
      <c r="M38" s="29" t="str">
        <f>VLOOKUP(H38,PELIGROS!A$2:G$445,5,0)</f>
        <v>PVE Biomecánico, programa pausas activas, exámenes periódicos, recomendaciones, control de posturas</v>
      </c>
      <c r="N38" s="31">
        <v>2</v>
      </c>
      <c r="O38" s="30">
        <v>3</v>
      </c>
      <c r="P38" s="30">
        <v>25</v>
      </c>
      <c r="Q38" s="30">
        <f t="shared" si="10"/>
        <v>6</v>
      </c>
      <c r="R38" s="30">
        <f t="shared" si="11"/>
        <v>150</v>
      </c>
      <c r="S38" s="30" t="str">
        <f t="shared" si="12"/>
        <v>M-6</v>
      </c>
      <c r="T38" s="32" t="str">
        <f t="shared" si="13"/>
        <v>II</v>
      </c>
      <c r="U38" s="32" t="str">
        <f t="shared" si="14"/>
        <v>No Aceptable o Aceptable Con Control Especifico</v>
      </c>
      <c r="V38" s="90"/>
      <c r="W38" s="29" t="str">
        <f>VLOOKUP(H38,PELIGROS!A$2:G$445,6,0)</f>
        <v>Enfermedades Osteomusculares</v>
      </c>
      <c r="X38" s="31" t="s">
        <v>29</v>
      </c>
      <c r="Y38" s="31" t="s">
        <v>29</v>
      </c>
      <c r="Z38" s="31" t="s">
        <v>29</v>
      </c>
      <c r="AA38" s="31" t="s">
        <v>29</v>
      </c>
      <c r="AB38" s="29" t="str">
        <f>VLOOKUP(H38,PELIGROS!A$2:G$445,7,0)</f>
        <v>Prevención en lesiones osteomusculares, líderes de pausas activas</v>
      </c>
      <c r="AC38" s="31" t="s">
        <v>1204</v>
      </c>
      <c r="AD38" s="97"/>
    </row>
    <row r="39" spans="1:30" ht="115.5" customHeight="1">
      <c r="A39" s="133"/>
      <c r="B39" s="135"/>
      <c r="C39" s="90"/>
      <c r="D39" s="90"/>
      <c r="E39" s="91"/>
      <c r="F39" s="91"/>
      <c r="G39" s="29" t="str">
        <f>VLOOKUP(H39,PELIGROS!A$1:G$445,2,0)</f>
        <v>Atropellamiento, Envestir</v>
      </c>
      <c r="H39" s="30" t="s">
        <v>1071</v>
      </c>
      <c r="I39" s="30" t="s">
        <v>1222</v>
      </c>
      <c r="J39" s="29" t="str">
        <f>VLOOKUP(H39,PELIGROS!A$2:G$445,3,0)</f>
        <v>Lesiones, pérdidas materiales, muerte</v>
      </c>
      <c r="K39" s="31" t="s">
        <v>29</v>
      </c>
      <c r="L39" s="29" t="str">
        <f>VLOOKUP(H39,PELIGROS!A$2:G$445,4,0)</f>
        <v>Inspecciones planeadas e inspecciones no planeadas, procedimientos de programas de seguridad y salud en el trabajo</v>
      </c>
      <c r="M39" s="29" t="str">
        <f>VLOOKUP(H39,PELIGROS!A$2:G$445,5,0)</f>
        <v>Programa de seguridad vial, señalización</v>
      </c>
      <c r="N39" s="31">
        <v>2</v>
      </c>
      <c r="O39" s="30">
        <v>4</v>
      </c>
      <c r="P39" s="30">
        <v>60</v>
      </c>
      <c r="Q39" s="30">
        <f t="shared" si="10"/>
        <v>8</v>
      </c>
      <c r="R39" s="30">
        <f t="shared" si="11"/>
        <v>480</v>
      </c>
      <c r="S39" s="30" t="str">
        <f t="shared" si="12"/>
        <v>M-8</v>
      </c>
      <c r="T39" s="32" t="str">
        <f t="shared" si="13"/>
        <v>II</v>
      </c>
      <c r="U39" s="32" t="str">
        <f t="shared" si="14"/>
        <v>No Aceptable o Aceptable Con Control Especifico</v>
      </c>
      <c r="V39" s="90"/>
      <c r="W39" s="29" t="str">
        <f>VLOOKUP(H39,PELIGROS!A$2:G$445,6,0)</f>
        <v>Muerte</v>
      </c>
      <c r="X39" s="31" t="s">
        <v>29</v>
      </c>
      <c r="Y39" s="31" t="s">
        <v>29</v>
      </c>
      <c r="Z39" s="31" t="s">
        <v>29</v>
      </c>
      <c r="AA39" s="31" t="s">
        <v>29</v>
      </c>
      <c r="AB39" s="29" t="str">
        <f>VLOOKUP(H39,PELIGROS!A$2:G$445,7,0)</f>
        <v>Seguridad vial y manejo defensivo, aseguramiento de áreas de trabajo</v>
      </c>
      <c r="AC39" s="31" t="s">
        <v>1200</v>
      </c>
      <c r="AD39" s="97"/>
    </row>
    <row r="40" spans="1:30" ht="115.5" customHeight="1">
      <c r="A40" s="133"/>
      <c r="B40" s="135"/>
      <c r="C40" s="90"/>
      <c r="D40" s="90"/>
      <c r="E40" s="91"/>
      <c r="F40" s="91"/>
      <c r="G40" s="29" t="str">
        <f>VLOOKUP(H40,PELIGROS!A$1:G$445,2,0)</f>
        <v>Ingreso a pozos, Red de acueducto o excavaciones</v>
      </c>
      <c r="H40" s="30" t="s">
        <v>552</v>
      </c>
      <c r="I40" s="30" t="s">
        <v>1222</v>
      </c>
      <c r="J40" s="29" t="str">
        <f>VLOOKUP(H40,PELIGROS!A$2:G$445,3,0)</f>
        <v>Intoxicación, asfixia, daños vías respiratorias, muerte</v>
      </c>
      <c r="K40" s="31" t="s">
        <v>29</v>
      </c>
      <c r="L40" s="29" t="str">
        <f>VLOOKUP(H40,PELIGROS!A$2:G$445,4,0)</f>
        <v>Inspecciones planeadas e inspecciones no planeadas, procedimientos de programas de seguridad y salud en el trabajo</v>
      </c>
      <c r="M40" s="29" t="str">
        <f>VLOOKUP(H40,PELIGROS!A$2:G$445,5,0)</f>
        <v>E.P.P. Colectivos, Trípode</v>
      </c>
      <c r="N40" s="31">
        <v>2</v>
      </c>
      <c r="O40" s="30">
        <v>3</v>
      </c>
      <c r="P40" s="30">
        <v>25</v>
      </c>
      <c r="Q40" s="30">
        <f t="shared" si="10"/>
        <v>6</v>
      </c>
      <c r="R40" s="30">
        <f t="shared" si="11"/>
        <v>150</v>
      </c>
      <c r="S40" s="30" t="str">
        <f t="shared" si="12"/>
        <v>M-6</v>
      </c>
      <c r="T40" s="32" t="str">
        <f t="shared" si="13"/>
        <v>II</v>
      </c>
      <c r="U40" s="32" t="str">
        <f t="shared" si="14"/>
        <v>No Aceptable o Aceptable Con Control Especifico</v>
      </c>
      <c r="V40" s="90"/>
      <c r="W40" s="29" t="str">
        <f>VLOOKUP(H40,PELIGROS!A$2:G$445,6,0)</f>
        <v>Muerte</v>
      </c>
      <c r="X40" s="31" t="s">
        <v>29</v>
      </c>
      <c r="Y40" s="31" t="s">
        <v>29</v>
      </c>
      <c r="Z40" s="31" t="s">
        <v>29</v>
      </c>
      <c r="AA40" s="31" t="s">
        <v>29</v>
      </c>
      <c r="AB40" s="29" t="str">
        <f>VLOOKUP(H40,PELIGROS!A$2:G$445,7,0)</f>
        <v>Trabajo seguro en espacios confinados y manejo de medidores de gases, diligenciamiento de permisos de trabajos, uso y manejo adecuado de E.P.P.</v>
      </c>
      <c r="AC40" s="31" t="s">
        <v>1209</v>
      </c>
      <c r="AD40" s="97"/>
    </row>
    <row r="41" spans="1:30" ht="115.5" customHeight="1">
      <c r="A41" s="133"/>
      <c r="B41" s="135"/>
      <c r="C41" s="90"/>
      <c r="D41" s="90"/>
      <c r="E41" s="91"/>
      <c r="F41" s="91"/>
      <c r="G41" s="29" t="str">
        <f>VLOOKUP(H41,PELIGROS!A$1:G$445,2,0)</f>
        <v>Superficies de trabajo irregulares o deslizantes</v>
      </c>
      <c r="H41" s="30" t="s">
        <v>571</v>
      </c>
      <c r="I41" s="30" t="s">
        <v>1222</v>
      </c>
      <c r="J41" s="29" t="str">
        <f>VLOOKUP(H41,PELIGROS!A$2:G$445,3,0)</f>
        <v>Caídas del mismo nivel, fracturas, golpe con objetos, caídas de objetos, obstrucción de rutas de evacuación</v>
      </c>
      <c r="K41" s="31" t="s">
        <v>29</v>
      </c>
      <c r="L41" s="29" t="str">
        <f>VLOOKUP(H41,PELIGROS!A$2:G$445,4,0)</f>
        <v>N/A</v>
      </c>
      <c r="M41" s="29" t="str">
        <f>VLOOKUP(H41,PELIGROS!A$2:G$445,5,0)</f>
        <v>N/A</v>
      </c>
      <c r="N41" s="31">
        <v>2</v>
      </c>
      <c r="O41" s="30">
        <v>3</v>
      </c>
      <c r="P41" s="30">
        <v>25</v>
      </c>
      <c r="Q41" s="30">
        <f t="shared" si="10"/>
        <v>6</v>
      </c>
      <c r="R41" s="30">
        <f t="shared" si="11"/>
        <v>150</v>
      </c>
      <c r="S41" s="30" t="str">
        <f t="shared" si="12"/>
        <v>M-6</v>
      </c>
      <c r="T41" s="32" t="str">
        <f t="shared" si="13"/>
        <v>II</v>
      </c>
      <c r="U41" s="32" t="str">
        <f t="shared" si="14"/>
        <v>No Aceptable o Aceptable Con Control Especifico</v>
      </c>
      <c r="V41" s="90"/>
      <c r="W41" s="29" t="str">
        <f>VLOOKUP(H41,PELIGROS!A$2:G$445,6,0)</f>
        <v>Caídas de distinto nivel</v>
      </c>
      <c r="X41" s="31" t="s">
        <v>29</v>
      </c>
      <c r="Y41" s="31" t="s">
        <v>29</v>
      </c>
      <c r="Z41" s="31" t="s">
        <v>29</v>
      </c>
      <c r="AA41" s="31" t="s">
        <v>29</v>
      </c>
      <c r="AB41" s="29" t="str">
        <f>VLOOKUP(H41,PELIGROS!A$2:G$445,7,0)</f>
        <v>Pautas Básicas en orden y aseo en el lugar de trabajo, actos y condiciones inseguras</v>
      </c>
      <c r="AC41" s="31" t="s">
        <v>1201</v>
      </c>
      <c r="AD41" s="97"/>
    </row>
    <row r="42" spans="1:30" ht="115.5" customHeight="1">
      <c r="A42" s="133"/>
      <c r="B42" s="135"/>
      <c r="C42" s="90"/>
      <c r="D42" s="90"/>
      <c r="E42" s="91"/>
      <c r="F42" s="91"/>
      <c r="G42" s="29" t="str">
        <f>VLOOKUP(H42,PELIGROS!A$1:G$445,2,0)</f>
        <v>Herramientas Manuales</v>
      </c>
      <c r="H42" s="30" t="s">
        <v>578</v>
      </c>
      <c r="I42" s="30" t="s">
        <v>1222</v>
      </c>
      <c r="J42" s="29" t="str">
        <f>VLOOKUP(H42,PELIGROS!A$2:G$445,3,0)</f>
        <v>Quemaduras, contusiones y lesiones</v>
      </c>
      <c r="K42" s="31" t="s">
        <v>29</v>
      </c>
      <c r="L42" s="29" t="str">
        <f>VLOOKUP(H42,PELIGROS!A$2:G$445,4,0)</f>
        <v>Inspecciones planeadas e inspecciones no planeadas, procedimientos de programas de seguridad y salud en el trabajo</v>
      </c>
      <c r="M42" s="29" t="str">
        <f>VLOOKUP(H42,PELIGROS!A$2:G$445,5,0)</f>
        <v>E.P.P.</v>
      </c>
      <c r="N42" s="31">
        <v>2</v>
      </c>
      <c r="O42" s="30">
        <v>3</v>
      </c>
      <c r="P42" s="30">
        <v>25</v>
      </c>
      <c r="Q42" s="30">
        <f t="shared" si="10"/>
        <v>6</v>
      </c>
      <c r="R42" s="30">
        <f t="shared" si="11"/>
        <v>150</v>
      </c>
      <c r="S42" s="30" t="str">
        <f t="shared" si="12"/>
        <v>M-6</v>
      </c>
      <c r="T42" s="32" t="str">
        <f t="shared" si="13"/>
        <v>II</v>
      </c>
      <c r="U42" s="32" t="str">
        <f t="shared" si="14"/>
        <v>No Aceptable o Aceptable Con Control Especifico</v>
      </c>
      <c r="V42" s="90"/>
      <c r="W42" s="29" t="str">
        <f>VLOOKUP(H42,PELIGROS!A$2:G$445,6,0)</f>
        <v>Amputación</v>
      </c>
      <c r="X42" s="31" t="s">
        <v>29</v>
      </c>
      <c r="Y42" s="31" t="s">
        <v>29</v>
      </c>
      <c r="Z42" s="31" t="s">
        <v>29</v>
      </c>
      <c r="AA42" s="31" t="s">
        <v>29</v>
      </c>
      <c r="AB42" s="29" t="str">
        <f>VLOOKUP(H42,PELIGROS!A$2:G$445,7,0)</f>
        <v xml:space="preserve">
Uso y manejo adecuado de E.P.P., uso y manejo adecuado de herramientas manuales y/o máquinas y equipos</v>
      </c>
      <c r="AC42" s="31" t="s">
        <v>1243</v>
      </c>
      <c r="AD42" s="97"/>
    </row>
    <row r="43" spans="1:30" ht="115.5" customHeight="1">
      <c r="A43" s="133"/>
      <c r="B43" s="135"/>
      <c r="C43" s="90"/>
      <c r="D43" s="90"/>
      <c r="E43" s="91"/>
      <c r="F43" s="91"/>
      <c r="G43" s="29" t="str">
        <f>VLOOKUP(H43,PELIGROS!A$1:G$445,2,0)</f>
        <v>Atraco, golpiza, atentados y secuestrados</v>
      </c>
      <c r="H43" s="30" t="s">
        <v>51</v>
      </c>
      <c r="I43" s="30" t="s">
        <v>1222</v>
      </c>
      <c r="J43" s="29" t="str">
        <f>VLOOKUP(H43,PELIGROS!A$2:G$445,3,0)</f>
        <v>Estrés, golpes, Secuestros</v>
      </c>
      <c r="K43" s="31" t="s">
        <v>29</v>
      </c>
      <c r="L43" s="29" t="str">
        <f>VLOOKUP(H43,PELIGROS!A$2:G$445,4,0)</f>
        <v>Inspecciones planeadas e inspecciones no planeadas, procedimientos de programas de seguridad y salud en el trabajo</v>
      </c>
      <c r="M43" s="29" t="str">
        <f>VLOOKUP(H43,PELIGROS!A$2:G$445,5,0)</f>
        <v xml:space="preserve">Uniformes Corporativos, Chaquetas corporativas, Carnetización
</v>
      </c>
      <c r="N43" s="31">
        <v>2</v>
      </c>
      <c r="O43" s="30">
        <v>3</v>
      </c>
      <c r="P43" s="30">
        <v>60</v>
      </c>
      <c r="Q43" s="30">
        <f t="shared" si="10"/>
        <v>6</v>
      </c>
      <c r="R43" s="30">
        <f t="shared" si="11"/>
        <v>360</v>
      </c>
      <c r="S43" s="30" t="str">
        <f t="shared" si="12"/>
        <v>M-6</v>
      </c>
      <c r="T43" s="32" t="str">
        <f t="shared" si="13"/>
        <v>II</v>
      </c>
      <c r="U43" s="32" t="str">
        <f t="shared" si="14"/>
        <v>No Aceptable o Aceptable Con Control Especifico</v>
      </c>
      <c r="V43" s="90"/>
      <c r="W43" s="29" t="str">
        <f>VLOOKUP(H43,PELIGROS!A$2:G$445,6,0)</f>
        <v>Secuestros</v>
      </c>
      <c r="X43" s="31" t="s">
        <v>29</v>
      </c>
      <c r="Y43" s="31" t="s">
        <v>29</v>
      </c>
      <c r="Z43" s="31" t="s">
        <v>29</v>
      </c>
      <c r="AA43" s="31" t="s">
        <v>29</v>
      </c>
      <c r="AB43" s="29" t="str">
        <f>VLOOKUP(H43,PELIGROS!A$2:G$445,7,0)</f>
        <v>N/A</v>
      </c>
      <c r="AC43" s="31" t="s">
        <v>1205</v>
      </c>
      <c r="AD43" s="97"/>
    </row>
    <row r="44" spans="1:30" ht="115.5" customHeight="1">
      <c r="A44" s="133"/>
      <c r="B44" s="135"/>
      <c r="C44" s="90"/>
      <c r="D44" s="90"/>
      <c r="E44" s="91"/>
      <c r="F44" s="91"/>
      <c r="G44" s="29" t="str">
        <f>VLOOKUP(H44,PELIGROS!A$1:G$445,2,0)</f>
        <v>MANTENIMIENTO DE PUENTE GRUAS, LIMPIEZA DE CANALES, MANTENIMIENTO DE INSTALACIONES LOCATIVAS, MANTENIMIENTO Y REPARACIÓN DE POZOS</v>
      </c>
      <c r="H44" s="30" t="s">
        <v>593</v>
      </c>
      <c r="I44" s="30" t="s">
        <v>1222</v>
      </c>
      <c r="J44" s="29" t="str">
        <f>VLOOKUP(H44,PELIGROS!A$2:G$445,3,0)</f>
        <v>LESIONES, FRACTURAS, MUERTE</v>
      </c>
      <c r="K44" s="31" t="s">
        <v>29</v>
      </c>
      <c r="L44" s="29" t="str">
        <f>VLOOKUP(H44,PELIGROS!A$2:G$445,4,0)</f>
        <v>Inspecciones planeadas e inspecciones no planeadas, procedimientos de programas de seguridad y salud en el trabajo</v>
      </c>
      <c r="M44" s="29" t="str">
        <f>VLOOKUP(H44,PELIGROS!A$2:G$445,5,0)</f>
        <v>EPP</v>
      </c>
      <c r="N44" s="31">
        <v>2</v>
      </c>
      <c r="O44" s="30">
        <v>2</v>
      </c>
      <c r="P44" s="30">
        <v>25</v>
      </c>
      <c r="Q44" s="30">
        <f t="shared" si="10"/>
        <v>4</v>
      </c>
      <c r="R44" s="30">
        <f t="shared" si="11"/>
        <v>100</v>
      </c>
      <c r="S44" s="30" t="str">
        <f t="shared" si="12"/>
        <v>B-4</v>
      </c>
      <c r="T44" s="32" t="str">
        <f t="shared" si="13"/>
        <v>III</v>
      </c>
      <c r="U44" s="32" t="str">
        <f t="shared" si="14"/>
        <v>Mejorable</v>
      </c>
      <c r="V44" s="90"/>
      <c r="W44" s="29" t="str">
        <f>VLOOKUP(H44,PELIGROS!A$2:G$445,6,0)</f>
        <v>MUERTE</v>
      </c>
      <c r="X44" s="31" t="s">
        <v>29</v>
      </c>
      <c r="Y44" s="31" t="s">
        <v>29</v>
      </c>
      <c r="Z44" s="31" t="s">
        <v>29</v>
      </c>
      <c r="AA44" s="31" t="s">
        <v>29</v>
      </c>
      <c r="AB44" s="29" t="str">
        <f>VLOOKUP(H44,PELIGROS!A$2:G$445,7,0)</f>
        <v>CERTIFICACIÓN Y/O ENTRENAMIENTO EN TRABAJO SEGURO EN ALTURAS; DILGENCIAMIENTO DE PERMISO DE TRABAJO; USO Y MANEJO ADECUADO DE E.P.P.; ARME Y DESARME DE ANDAMIOS</v>
      </c>
      <c r="AC44" s="31" t="s">
        <v>1208</v>
      </c>
      <c r="AD44" s="97"/>
    </row>
    <row r="45" spans="1:30" ht="115.5" customHeight="1">
      <c r="A45" s="133"/>
      <c r="B45" s="135"/>
      <c r="C45" s="90"/>
      <c r="D45" s="90"/>
      <c r="E45" s="91"/>
      <c r="F45" s="91"/>
      <c r="G45" s="29" t="str">
        <f>VLOOKUP(H45,PELIGROS!A$1:G$445,2,0)</f>
        <v>MANTENIMIENTO DE PUENTE GRUAS, LIMPIEZA DE CANALES, MANTENIMIENTO DE INSTALACIONES LOCATIVAS, MANTENIMIENTO Y REPARACIÓN DE POZOS</v>
      </c>
      <c r="H45" s="29" t="s">
        <v>593</v>
      </c>
      <c r="I45" s="29" t="s">
        <v>1222</v>
      </c>
      <c r="J45" s="29" t="str">
        <f>VLOOKUP(H45,PELIGROS!A$2:G$445,3,0)</f>
        <v>LESIONES, FRACTURAS, MUERTE</v>
      </c>
      <c r="K45" s="31" t="s">
        <v>29</v>
      </c>
      <c r="L45" s="29" t="str">
        <f>VLOOKUP(H45,PELIGROS!A$2:G$445,4,0)</f>
        <v>Inspecciones planeadas e inspecciones no planeadas, procedimientos de programas de seguridad y salud en el trabajo</v>
      </c>
      <c r="M45" s="29" t="str">
        <f>VLOOKUP(H45,PELIGROS!A$2:G$445,5,0)</f>
        <v>EPP</v>
      </c>
      <c r="N45" s="31">
        <v>2</v>
      </c>
      <c r="O45" s="29">
        <v>2</v>
      </c>
      <c r="P45" s="29">
        <v>60</v>
      </c>
      <c r="Q45" s="29">
        <f t="shared" ref="Q45" si="15">N45*O45</f>
        <v>4</v>
      </c>
      <c r="R45" s="29">
        <f t="shared" ref="R45" si="16">P45*Q45</f>
        <v>240</v>
      </c>
      <c r="S45" s="29" t="str">
        <f t="shared" ref="S45" si="17">IF(Q45=40,"MA-40",IF(Q45=30,"MA-30",IF(Q45=20,"A-20",IF(Q45=10,"A-10",IF(Q45=24,"MA-24",IF(Q45=18,"A-18",IF(Q45=12,"A-12",IF(Q45=6,"M-6",IF(Q45=8,"M-8",IF(Q45=6,"M-6",IF(Q45=4,"B-4",IF(Q45=2,"B-2",))))))))))))</f>
        <v>B-4</v>
      </c>
      <c r="T45" s="34" t="str">
        <f t="shared" ref="T45" si="18">IF(R45&lt;=20,"IV",IF(R45&lt;=120,"III",IF(R45&lt;=500,"II",IF(R45&lt;=4000,"I"))))</f>
        <v>II</v>
      </c>
      <c r="U45" s="34" t="str">
        <f t="shared" ref="U45" si="19">IF(T45=0,"",IF(T45="IV","Aceptable",IF(T45="III","Mejorable",IF(T45="II","No Aceptable o Aceptable Con Control Especifico",IF(T45="I","No Aceptable","")))))</f>
        <v>No Aceptable o Aceptable Con Control Especifico</v>
      </c>
      <c r="V45" s="90"/>
      <c r="W45" s="29" t="str">
        <f>VLOOKUP(H45,PELIGROS!A$2:G$445,6,0)</f>
        <v>MUERTE</v>
      </c>
      <c r="X45" s="31" t="s">
        <v>29</v>
      </c>
      <c r="Y45" s="31" t="s">
        <v>29</v>
      </c>
      <c r="Z45" s="31" t="s">
        <v>29</v>
      </c>
      <c r="AA45" s="31" t="s">
        <v>29</v>
      </c>
      <c r="AB45" s="31" t="s">
        <v>1249</v>
      </c>
      <c r="AC45" s="31" t="s">
        <v>1248</v>
      </c>
      <c r="AD45" s="97"/>
    </row>
    <row r="46" spans="1:30" ht="115.5" customHeight="1">
      <c r="A46" s="133"/>
      <c r="B46" s="135"/>
      <c r="C46" s="90"/>
      <c r="D46" s="90"/>
      <c r="E46" s="91"/>
      <c r="F46" s="91"/>
      <c r="G46" s="29" t="str">
        <f>VLOOKUP(H46,PELIGROS!A$1:G$445,2,0)</f>
        <v>LLUVIAS, GRANIZADA, HELADAS</v>
      </c>
      <c r="H46" s="30" t="s">
        <v>78</v>
      </c>
      <c r="I46" s="30" t="s">
        <v>1223</v>
      </c>
      <c r="J46" s="29" t="str">
        <f>VLOOKUP(H46,PELIGROS!A$2:G$445,3,0)</f>
        <v>DERRUMBES, HIPOTERMIA, DAÑO EN INSTALACIONES</v>
      </c>
      <c r="K46" s="31" t="s">
        <v>29</v>
      </c>
      <c r="L46" s="29" t="str">
        <f>VLOOKUP(H46,PELIGROS!A$2:G$445,4,0)</f>
        <v>Inspecciones planeadas e inspecciones no planeadas, procedimientos de programas de seguridad y salud en el trabajo</v>
      </c>
      <c r="M46" s="29" t="str">
        <f>VLOOKUP(H46,PELIGROS!A$2:G$445,5,0)</f>
        <v>BRIGADAS DE EMERGENCIAS</v>
      </c>
      <c r="N46" s="31">
        <v>2</v>
      </c>
      <c r="O46" s="30">
        <v>1</v>
      </c>
      <c r="P46" s="30">
        <v>100</v>
      </c>
      <c r="Q46" s="30">
        <f t="shared" ref="Q46:Q62" si="20">N46*O46</f>
        <v>2</v>
      </c>
      <c r="R46" s="30">
        <f t="shared" ref="R46:R62" si="21">P46*Q46</f>
        <v>200</v>
      </c>
      <c r="S46" s="30" t="str">
        <f t="shared" ref="S46:S62" si="22">IF(Q46=40,"MA-40",IF(Q46=30,"MA-30",IF(Q46=20,"A-20",IF(Q46=10,"A-10",IF(Q46=24,"MA-24",IF(Q46=18,"A-18",IF(Q46=12,"A-12",IF(Q46=6,"M-6",IF(Q46=8,"M-8",IF(Q46=6,"M-6",IF(Q46=4,"B-4",IF(Q46=2,"B-2",))))))))))))</f>
        <v>B-2</v>
      </c>
      <c r="T46" s="32" t="str">
        <f t="shared" ref="T46:T62" si="23">IF(R46&lt;=20,"IV",IF(R46&lt;=120,"III",IF(R46&lt;=500,"II",IF(R46&lt;=4000,"I"))))</f>
        <v>II</v>
      </c>
      <c r="U46" s="32" t="str">
        <f t="shared" ref="U46:U62" si="24">IF(T46=0,"",IF(T46="IV","Aceptable",IF(T46="III","Mejorable",IF(T46="II","No Aceptable o Aceptable Con Control Especifico",IF(T46="I","No Aceptable","")))))</f>
        <v>No Aceptable o Aceptable Con Control Especifico</v>
      </c>
      <c r="V46" s="90"/>
      <c r="W46" s="29" t="str">
        <f>VLOOKUP(H46,PELIGROS!A$2:G$445,6,0)</f>
        <v>MUERTE</v>
      </c>
      <c r="X46" s="31" t="s">
        <v>29</v>
      </c>
      <c r="Y46" s="31" t="s">
        <v>29</v>
      </c>
      <c r="Z46" s="31" t="s">
        <v>29</v>
      </c>
      <c r="AA46" s="29" t="s">
        <v>1202</v>
      </c>
      <c r="AB46" s="29" t="str">
        <f>VLOOKUP(H46,PELIGROS!A$2:G$445,7,0)</f>
        <v>ENTRENAMIENTO DE LA BRIGADA; DIVULGACIÓN DE PLAN DE EMERGENCIA</v>
      </c>
      <c r="AC46" s="31" t="s">
        <v>1203</v>
      </c>
      <c r="AD46" s="97"/>
    </row>
    <row r="47" spans="1:30" ht="115.5" customHeight="1">
      <c r="A47" s="133"/>
      <c r="B47" s="135"/>
      <c r="C47" s="90"/>
      <c r="D47" s="90"/>
      <c r="E47" s="91"/>
      <c r="F47" s="91"/>
      <c r="G47" s="29" t="str">
        <f>VLOOKUP(H47,PELIGROS!A$1:G$445,2,0)</f>
        <v>SISMOS, INCENDIOS, INUNDACIONES, TERREMOTOS, VENDAVALES, DERRUMBE</v>
      </c>
      <c r="H47" s="30" t="s">
        <v>55</v>
      </c>
      <c r="I47" s="30" t="s">
        <v>1223</v>
      </c>
      <c r="J47" s="29" t="str">
        <f>VLOOKUP(H47,PELIGROS!A$2:G$445,3,0)</f>
        <v>SISMOS, INCENDIOS, INUNDACIONES, TERREMOTOS, VENDAVALES</v>
      </c>
      <c r="K47" s="31" t="s">
        <v>29</v>
      </c>
      <c r="L47" s="29" t="str">
        <f>VLOOKUP(H47,PELIGROS!A$2:G$445,4,0)</f>
        <v>Inspecciones planeadas e inspecciones no planeadas, procedimientos de programas de seguridad y salud en el trabajo</v>
      </c>
      <c r="M47" s="29" t="str">
        <f>VLOOKUP(H47,PELIGROS!A$2:G$445,5,0)</f>
        <v>BRIGADAS DE EMERGENCIAS</v>
      </c>
      <c r="N47" s="31">
        <v>2</v>
      </c>
      <c r="O47" s="30">
        <v>1</v>
      </c>
      <c r="P47" s="30">
        <v>100</v>
      </c>
      <c r="Q47" s="30">
        <f t="shared" si="20"/>
        <v>2</v>
      </c>
      <c r="R47" s="30">
        <f t="shared" si="21"/>
        <v>200</v>
      </c>
      <c r="S47" s="30" t="str">
        <f t="shared" si="22"/>
        <v>B-2</v>
      </c>
      <c r="T47" s="32" t="str">
        <f t="shared" si="23"/>
        <v>II</v>
      </c>
      <c r="U47" s="32" t="str">
        <f t="shared" si="24"/>
        <v>No Aceptable o Aceptable Con Control Especifico</v>
      </c>
      <c r="V47" s="90"/>
      <c r="W47" s="29" t="str">
        <f>VLOOKUP(H47,PELIGROS!A$2:G$445,6,0)</f>
        <v>MUERTE</v>
      </c>
      <c r="X47" s="31" t="s">
        <v>29</v>
      </c>
      <c r="Y47" s="31" t="s">
        <v>29</v>
      </c>
      <c r="Z47" s="31" t="s">
        <v>29</v>
      </c>
      <c r="AA47" s="29" t="s">
        <v>29</v>
      </c>
      <c r="AB47" s="29" t="str">
        <f>VLOOKUP(H47,PELIGROS!A$2:G$445,7,0)</f>
        <v>ENTRENAMIENTO DE LA BRIGADA; DIVULGACIÓN DE PLAN DE EMERGENCIA</v>
      </c>
      <c r="AC47" s="31" t="s">
        <v>29</v>
      </c>
      <c r="AD47" s="97"/>
    </row>
    <row r="48" spans="1:30" ht="115.5" customHeight="1">
      <c r="A48" s="133"/>
      <c r="B48" s="135"/>
      <c r="C48" s="93" t="s">
        <v>1244</v>
      </c>
      <c r="D48" s="93" t="s">
        <v>1245</v>
      </c>
      <c r="E48" s="94" t="s">
        <v>995</v>
      </c>
      <c r="F48" s="94" t="s">
        <v>1196</v>
      </c>
      <c r="G48" s="35" t="str">
        <f>VLOOKUP(H48,PELIGROS!A$1:G$445,2,0)</f>
        <v>Bacteria</v>
      </c>
      <c r="H48" s="36" t="s">
        <v>96</v>
      </c>
      <c r="I48" s="36" t="s">
        <v>1218</v>
      </c>
      <c r="J48" s="35" t="str">
        <f>VLOOKUP(H48,PELIGROS!A$2:G$445,3,0)</f>
        <v>Infecciones producidas por Bacterianas</v>
      </c>
      <c r="K48" s="37" t="s">
        <v>29</v>
      </c>
      <c r="L48" s="35" t="str">
        <f>VLOOKUP(H48,PELIGROS!A$2:G$445,4,0)</f>
        <v>Inspecciones planeadas e inspecciones no planeadas, procedimientos de programas de seguridad y salud en el trabajo</v>
      </c>
      <c r="M48" s="35" t="str">
        <f>VLOOKUP(H48,PELIGROS!A$2:G$445,5,0)</f>
        <v>Programa de vacunación, bota pantalón, overol, guantes, tapabocas, mascarillas con filtros</v>
      </c>
      <c r="N48" s="37">
        <v>2</v>
      </c>
      <c r="O48" s="36">
        <v>3</v>
      </c>
      <c r="P48" s="36">
        <v>10</v>
      </c>
      <c r="Q48" s="36">
        <f t="shared" si="20"/>
        <v>6</v>
      </c>
      <c r="R48" s="36">
        <f t="shared" si="21"/>
        <v>60</v>
      </c>
      <c r="S48" s="36" t="str">
        <f t="shared" si="22"/>
        <v>M-6</v>
      </c>
      <c r="T48" s="38" t="str">
        <f t="shared" si="23"/>
        <v>III</v>
      </c>
      <c r="U48" s="38" t="str">
        <f t="shared" si="24"/>
        <v>Mejorable</v>
      </c>
      <c r="V48" s="93">
        <v>4</v>
      </c>
      <c r="W48" s="35" t="str">
        <f>VLOOKUP(H48,PELIGROS!A$2:G$445,6,0)</f>
        <v xml:space="preserve">Enfermedades Infectocontagiosas
</v>
      </c>
      <c r="X48" s="37" t="s">
        <v>29</v>
      </c>
      <c r="Y48" s="37" t="s">
        <v>29</v>
      </c>
      <c r="Z48" s="37" t="s">
        <v>29</v>
      </c>
      <c r="AA48" s="37" t="s">
        <v>29</v>
      </c>
      <c r="AB48" s="35" t="str">
        <f>VLOOKUP(H48,PELIGROS!A$2:G$445,7,0)</f>
        <v xml:space="preserve">Riesgo Biológico, Autocuidado y/o Uso y manejo adecuado de E.P.P.
</v>
      </c>
      <c r="AC48" s="37" t="s">
        <v>1206</v>
      </c>
      <c r="AD48" s="98" t="s">
        <v>1197</v>
      </c>
    </row>
    <row r="49" spans="1:30" ht="115.5" customHeight="1">
      <c r="A49" s="133"/>
      <c r="B49" s="135"/>
      <c r="C49" s="93"/>
      <c r="D49" s="93"/>
      <c r="E49" s="94"/>
      <c r="F49" s="94"/>
      <c r="G49" s="35" t="str">
        <f>VLOOKUP(H49,PELIGROS!A$1:G$445,2,0)</f>
        <v>Hongos</v>
      </c>
      <c r="H49" s="36" t="s">
        <v>104</v>
      </c>
      <c r="I49" s="36" t="s">
        <v>1218</v>
      </c>
      <c r="J49" s="35" t="str">
        <f>VLOOKUP(H49,PELIGROS!A$2:G$445,3,0)</f>
        <v>Micosis</v>
      </c>
      <c r="K49" s="37" t="s">
        <v>29</v>
      </c>
      <c r="L49" s="35" t="str">
        <f>VLOOKUP(H49,PELIGROS!A$2:G$445,4,0)</f>
        <v>Inspecciones planeadas e inspecciones no planeadas, procedimientos de programas de seguridad y salud en el trabajo</v>
      </c>
      <c r="M49" s="35" t="str">
        <f>VLOOKUP(H49,PELIGROS!A$2:G$445,5,0)</f>
        <v>Programa de vacunación, exámenes periódicos</v>
      </c>
      <c r="N49" s="37">
        <v>2</v>
      </c>
      <c r="O49" s="36">
        <v>3</v>
      </c>
      <c r="P49" s="36">
        <v>10</v>
      </c>
      <c r="Q49" s="36">
        <f t="shared" si="20"/>
        <v>6</v>
      </c>
      <c r="R49" s="36">
        <f t="shared" si="21"/>
        <v>60</v>
      </c>
      <c r="S49" s="36" t="str">
        <f t="shared" si="22"/>
        <v>M-6</v>
      </c>
      <c r="T49" s="38" t="str">
        <f t="shared" si="23"/>
        <v>III</v>
      </c>
      <c r="U49" s="38" t="str">
        <f t="shared" si="24"/>
        <v>Mejorable</v>
      </c>
      <c r="V49" s="93"/>
      <c r="W49" s="35" t="str">
        <f>VLOOKUP(H49,PELIGROS!A$2:G$445,6,0)</f>
        <v>Micosis</v>
      </c>
      <c r="X49" s="37" t="s">
        <v>29</v>
      </c>
      <c r="Y49" s="37" t="s">
        <v>29</v>
      </c>
      <c r="Z49" s="37" t="s">
        <v>29</v>
      </c>
      <c r="AA49" s="37" t="s">
        <v>29</v>
      </c>
      <c r="AB49" s="35" t="str">
        <f>VLOOKUP(H49,PELIGROS!A$2:G$445,7,0)</f>
        <v xml:space="preserve">Riesgo Biológico, Autocuidado y/o Uso y manejo adecuado de E.P.P.
</v>
      </c>
      <c r="AC49" s="37" t="s">
        <v>29</v>
      </c>
      <c r="AD49" s="98"/>
    </row>
    <row r="50" spans="1:30" ht="115.5" customHeight="1">
      <c r="A50" s="133"/>
      <c r="B50" s="135"/>
      <c r="C50" s="93"/>
      <c r="D50" s="93"/>
      <c r="E50" s="94"/>
      <c r="F50" s="94"/>
      <c r="G50" s="35" t="str">
        <f>VLOOKUP(H50,PELIGROS!A$1:G$445,2,0)</f>
        <v>Virus</v>
      </c>
      <c r="H50" s="36" t="s">
        <v>106</v>
      </c>
      <c r="I50" s="36" t="s">
        <v>1218</v>
      </c>
      <c r="J50" s="35" t="str">
        <f>VLOOKUP(H50,PELIGROS!A$2:G$445,3,0)</f>
        <v>Infecciones Virales</v>
      </c>
      <c r="K50" s="37" t="s">
        <v>29</v>
      </c>
      <c r="L50" s="35" t="str">
        <f>VLOOKUP(H50,PELIGROS!A$2:G$445,4,0)</f>
        <v>Inspecciones planeadas e inspecciones no planeadas, procedimientos de programas de seguridad y salud en el trabajo</v>
      </c>
      <c r="M50" s="35" t="str">
        <f>VLOOKUP(H50,PELIGROS!A$2:G$445,5,0)</f>
        <v>Programa de vacunación, bota pantalón, overol, guantes, tapabocas, mascarillas con filtros</v>
      </c>
      <c r="N50" s="37">
        <v>2</v>
      </c>
      <c r="O50" s="36">
        <v>3</v>
      </c>
      <c r="P50" s="36">
        <v>10</v>
      </c>
      <c r="Q50" s="36">
        <f t="shared" si="20"/>
        <v>6</v>
      </c>
      <c r="R50" s="36">
        <f t="shared" si="21"/>
        <v>60</v>
      </c>
      <c r="S50" s="36" t="str">
        <f t="shared" si="22"/>
        <v>M-6</v>
      </c>
      <c r="T50" s="38" t="str">
        <f t="shared" si="23"/>
        <v>III</v>
      </c>
      <c r="U50" s="38" t="str">
        <f t="shared" si="24"/>
        <v>Mejorable</v>
      </c>
      <c r="V50" s="93"/>
      <c r="W50" s="35" t="str">
        <f>VLOOKUP(H50,PELIGROS!A$2:G$445,6,0)</f>
        <v xml:space="preserve">Enfermedades Infectocontagiosas
</v>
      </c>
      <c r="X50" s="37" t="s">
        <v>29</v>
      </c>
      <c r="Y50" s="37" t="s">
        <v>29</v>
      </c>
      <c r="Z50" s="37" t="s">
        <v>29</v>
      </c>
      <c r="AA50" s="37" t="s">
        <v>29</v>
      </c>
      <c r="AB50" s="35" t="str">
        <f>VLOOKUP(H50,PELIGROS!A$2:G$445,7,0)</f>
        <v xml:space="preserve">Riesgo Biológico, Autocuidado y/o Uso y manejo adecuado de E.P.P.
</v>
      </c>
      <c r="AC50" s="37" t="s">
        <v>29</v>
      </c>
      <c r="AD50" s="98"/>
    </row>
    <row r="51" spans="1:30" ht="115.5" customHeight="1">
      <c r="A51" s="133"/>
      <c r="B51" s="135"/>
      <c r="C51" s="93"/>
      <c r="D51" s="93"/>
      <c r="E51" s="94"/>
      <c r="F51" s="94"/>
      <c r="G51" s="35" t="str">
        <f>VLOOKUP(H51,PELIGROS!A$1:G$445,2,0)</f>
        <v>INFRAROJA, ULTRAVIOLETA, VISIBLE, RADIOFRECUENCIA, MICROONDAS, LASER</v>
      </c>
      <c r="H51" s="36" t="s">
        <v>60</v>
      </c>
      <c r="I51" s="36" t="s">
        <v>1219</v>
      </c>
      <c r="J51" s="35" t="str">
        <f>VLOOKUP(H51,PELIGROS!A$2:G$445,3,0)</f>
        <v>CÁNCER, LESIONES DÉRMICAS Y OCULARES</v>
      </c>
      <c r="K51" s="37" t="s">
        <v>29</v>
      </c>
      <c r="L51" s="35" t="str">
        <f>VLOOKUP(H51,PELIGROS!A$2:G$445,4,0)</f>
        <v>Inspecciones planeadas e inspecciones no planeadas, procedimientos de programas de seguridad y salud en el trabajo</v>
      </c>
      <c r="M51" s="35" t="str">
        <f>VLOOKUP(H51,PELIGROS!A$2:G$445,5,0)</f>
        <v>PROGRAMA BLOQUEADOR SOLAR</v>
      </c>
      <c r="N51" s="37">
        <v>6</v>
      </c>
      <c r="O51" s="36">
        <v>3</v>
      </c>
      <c r="P51" s="36">
        <v>10</v>
      </c>
      <c r="Q51" s="36">
        <f t="shared" si="20"/>
        <v>18</v>
      </c>
      <c r="R51" s="36">
        <f t="shared" si="21"/>
        <v>180</v>
      </c>
      <c r="S51" s="36" t="str">
        <f t="shared" si="22"/>
        <v>A-18</v>
      </c>
      <c r="T51" s="38" t="str">
        <f t="shared" si="23"/>
        <v>II</v>
      </c>
      <c r="U51" s="38" t="str">
        <f t="shared" si="24"/>
        <v>No Aceptable o Aceptable Con Control Especifico</v>
      </c>
      <c r="V51" s="93"/>
      <c r="W51" s="35" t="str">
        <f>VLOOKUP(H51,PELIGROS!A$2:G$445,6,0)</f>
        <v>CÁNCER</v>
      </c>
      <c r="X51" s="37" t="s">
        <v>29</v>
      </c>
      <c r="Y51" s="37" t="s">
        <v>29</v>
      </c>
      <c r="Z51" s="37" t="s">
        <v>29</v>
      </c>
      <c r="AA51" s="37" t="s">
        <v>29</v>
      </c>
      <c r="AB51" s="35" t="str">
        <f>VLOOKUP(H51,PELIGROS!A$2:G$445,7,0)</f>
        <v>N/A</v>
      </c>
      <c r="AC51" s="37" t="s">
        <v>1198</v>
      </c>
      <c r="AD51" s="98"/>
    </row>
    <row r="52" spans="1:30" ht="115.5" customHeight="1">
      <c r="A52" s="133"/>
      <c r="B52" s="135"/>
      <c r="C52" s="93"/>
      <c r="D52" s="93"/>
      <c r="E52" s="94"/>
      <c r="F52" s="94"/>
      <c r="G52" s="35" t="str">
        <f>VLOOKUP(H52,PELIGROS!A$1:G$445,2,0)</f>
        <v>GASES Y VAPORES</v>
      </c>
      <c r="H52" s="36" t="s">
        <v>1105</v>
      </c>
      <c r="I52" s="36" t="s">
        <v>1224</v>
      </c>
      <c r="J52" s="35" t="str">
        <f>VLOOKUP(H52,PELIGROS!A$2:G$445,3,0)</f>
        <v xml:space="preserve"> LESIONES EN LA PIEL, IRRITACIÓN EN VÍAS  RESPIRATORIAS, MUERTE</v>
      </c>
      <c r="K52" s="37" t="s">
        <v>29</v>
      </c>
      <c r="L52" s="35" t="str">
        <f>VLOOKUP(H52,PELIGROS!A$2:G$445,4,0)</f>
        <v>Inspecciones planeadas e inspecciones no planeadas, procedimientos de programas de seguridad y salud en el trabajo</v>
      </c>
      <c r="M52" s="35" t="str">
        <f>VLOOKUP(H52,PELIGROS!A$2:G$445,5,0)</f>
        <v>EPP TAPABOCAS, CARETAS CON FILTROS</v>
      </c>
      <c r="N52" s="37">
        <v>2</v>
      </c>
      <c r="O52" s="36">
        <v>4</v>
      </c>
      <c r="P52" s="36">
        <v>25</v>
      </c>
      <c r="Q52" s="36">
        <f t="shared" si="20"/>
        <v>8</v>
      </c>
      <c r="R52" s="36">
        <f t="shared" si="21"/>
        <v>200</v>
      </c>
      <c r="S52" s="36" t="str">
        <f t="shared" si="22"/>
        <v>M-8</v>
      </c>
      <c r="T52" s="38" t="str">
        <f t="shared" si="23"/>
        <v>II</v>
      </c>
      <c r="U52" s="38" t="str">
        <f t="shared" si="24"/>
        <v>No Aceptable o Aceptable Con Control Especifico</v>
      </c>
      <c r="V52" s="93"/>
      <c r="W52" s="35" t="str">
        <f>VLOOKUP(H52,PELIGROS!A$2:G$445,6,0)</f>
        <v xml:space="preserve"> MUERTE</v>
      </c>
      <c r="X52" s="37" t="s">
        <v>29</v>
      </c>
      <c r="Y52" s="37" t="s">
        <v>29</v>
      </c>
      <c r="Z52" s="37" t="s">
        <v>29</v>
      </c>
      <c r="AA52" s="37" t="s">
        <v>29</v>
      </c>
      <c r="AB52" s="35" t="str">
        <f>VLOOKUP(H52,PELIGROS!A$2:G$445,7,0)</f>
        <v>USO Y MANEJO ADECUADO DE E.P.P.</v>
      </c>
      <c r="AC52" s="37" t="s">
        <v>1212</v>
      </c>
      <c r="AD52" s="98"/>
    </row>
    <row r="53" spans="1:30" ht="115.5" customHeight="1">
      <c r="A53" s="133"/>
      <c r="B53" s="135"/>
      <c r="C53" s="93"/>
      <c r="D53" s="93"/>
      <c r="E53" s="94"/>
      <c r="F53" s="94"/>
      <c r="G53" s="35" t="str">
        <f>VLOOKUP(H53,PELIGROS!A$1:G$445,2,0)</f>
        <v>CONCENTRACIÓN EN ACTIVIDADES DE ALTO DESEMPEÑO MENTAL</v>
      </c>
      <c r="H53" s="36" t="s">
        <v>65</v>
      </c>
      <c r="I53" s="36" t="s">
        <v>1220</v>
      </c>
      <c r="J53" s="35" t="str">
        <f>VLOOKUP(H53,PELIGROS!A$2:G$445,3,0)</f>
        <v>ESTRÉS, CEFALEA, IRRITABILIDAD</v>
      </c>
      <c r="K53" s="37" t="s">
        <v>29</v>
      </c>
      <c r="L53" s="35" t="str">
        <f>VLOOKUP(H53,PELIGROS!A$2:G$445,4,0)</f>
        <v>N/A</v>
      </c>
      <c r="M53" s="35" t="str">
        <f>VLOOKUP(H53,PELIGROS!A$2:G$445,5,0)</f>
        <v>PVE PSICOSOCIAL</v>
      </c>
      <c r="N53" s="37">
        <v>2</v>
      </c>
      <c r="O53" s="36">
        <v>3</v>
      </c>
      <c r="P53" s="36">
        <v>10</v>
      </c>
      <c r="Q53" s="36">
        <f t="shared" si="20"/>
        <v>6</v>
      </c>
      <c r="R53" s="36">
        <f t="shared" si="21"/>
        <v>60</v>
      </c>
      <c r="S53" s="36" t="str">
        <f t="shared" si="22"/>
        <v>M-6</v>
      </c>
      <c r="T53" s="38" t="str">
        <f t="shared" si="23"/>
        <v>III</v>
      </c>
      <c r="U53" s="38" t="str">
        <f t="shared" si="24"/>
        <v>Mejorable</v>
      </c>
      <c r="V53" s="93"/>
      <c r="W53" s="35" t="str">
        <f>VLOOKUP(H53,PELIGROS!A$2:G$445,6,0)</f>
        <v>ESTRÉS</v>
      </c>
      <c r="X53" s="37" t="s">
        <v>29</v>
      </c>
      <c r="Y53" s="37" t="s">
        <v>29</v>
      </c>
      <c r="Z53" s="37" t="s">
        <v>29</v>
      </c>
      <c r="AA53" s="37" t="s">
        <v>29</v>
      </c>
      <c r="AB53" s="35" t="str">
        <f>VLOOKUP(H53,PELIGROS!A$2:G$445,7,0)</f>
        <v>N/A</v>
      </c>
      <c r="AC53" s="37" t="s">
        <v>1199</v>
      </c>
      <c r="AD53" s="98"/>
    </row>
    <row r="54" spans="1:30" ht="115.5" customHeight="1">
      <c r="A54" s="133"/>
      <c r="B54" s="135"/>
      <c r="C54" s="93"/>
      <c r="D54" s="93"/>
      <c r="E54" s="94"/>
      <c r="F54" s="94"/>
      <c r="G54" s="35" t="str">
        <f>VLOOKUP(H54,PELIGROS!A$1:G$445,2,0)</f>
        <v>NATURALEZA DE LA TAREA</v>
      </c>
      <c r="H54" s="36" t="s">
        <v>69</v>
      </c>
      <c r="I54" s="36" t="s">
        <v>1220</v>
      </c>
      <c r="J54" s="35" t="str">
        <f>VLOOKUP(H54,PELIGROS!A$2:G$445,3,0)</f>
        <v>ESTRÉS,  TRANSTORNOS DEL SUEÑO</v>
      </c>
      <c r="K54" s="37" t="s">
        <v>29</v>
      </c>
      <c r="L54" s="35" t="str">
        <f>VLOOKUP(H54,PELIGROS!A$2:G$445,4,0)</f>
        <v>N/A</v>
      </c>
      <c r="M54" s="35" t="str">
        <f>VLOOKUP(H54,PELIGROS!A$2:G$445,5,0)</f>
        <v>PVE PSICOSOCIAL</v>
      </c>
      <c r="N54" s="37">
        <v>2</v>
      </c>
      <c r="O54" s="36">
        <v>3</v>
      </c>
      <c r="P54" s="36">
        <v>10</v>
      </c>
      <c r="Q54" s="36">
        <f t="shared" si="20"/>
        <v>6</v>
      </c>
      <c r="R54" s="36">
        <f t="shared" si="21"/>
        <v>60</v>
      </c>
      <c r="S54" s="36" t="str">
        <f t="shared" si="22"/>
        <v>M-6</v>
      </c>
      <c r="T54" s="38" t="str">
        <f t="shared" si="23"/>
        <v>III</v>
      </c>
      <c r="U54" s="38" t="str">
        <f t="shared" si="24"/>
        <v>Mejorable</v>
      </c>
      <c r="V54" s="93"/>
      <c r="W54" s="35" t="str">
        <f>VLOOKUP(H54,PELIGROS!A$2:G$445,6,0)</f>
        <v>ESTRÉS</v>
      </c>
      <c r="X54" s="37" t="s">
        <v>29</v>
      </c>
      <c r="Y54" s="37" t="s">
        <v>29</v>
      </c>
      <c r="Z54" s="37" t="s">
        <v>29</v>
      </c>
      <c r="AA54" s="37" t="s">
        <v>29</v>
      </c>
      <c r="AB54" s="35" t="str">
        <f>VLOOKUP(H54,PELIGROS!A$2:G$445,7,0)</f>
        <v>N/A</v>
      </c>
      <c r="AC54" s="37" t="s">
        <v>29</v>
      </c>
      <c r="AD54" s="98"/>
    </row>
    <row r="55" spans="1:30" ht="115.5" customHeight="1">
      <c r="A55" s="133"/>
      <c r="B55" s="135"/>
      <c r="C55" s="93"/>
      <c r="D55" s="93"/>
      <c r="E55" s="94"/>
      <c r="F55" s="94"/>
      <c r="G55" s="35" t="str">
        <f>VLOOKUP(H55,PELIGROS!A$1:G$445,2,0)</f>
        <v xml:space="preserve"> ALTA CONCENTRACIÓN</v>
      </c>
      <c r="H55" s="36" t="s">
        <v>80</v>
      </c>
      <c r="I55" s="36" t="s">
        <v>1220</v>
      </c>
      <c r="J55" s="35" t="str">
        <f>VLOOKUP(H55,PELIGROS!A$2:G$445,3,0)</f>
        <v>ESTRÉS, DEPRESIÓN, TRANSTORNOS DEL SUEÑO, AUSENCIA DE ATENCIÓN</v>
      </c>
      <c r="K55" s="37" t="s">
        <v>29</v>
      </c>
      <c r="L55" s="35" t="str">
        <f>VLOOKUP(H55,PELIGROS!A$2:G$445,4,0)</f>
        <v>N/A</v>
      </c>
      <c r="M55" s="35" t="str">
        <f>VLOOKUP(H55,PELIGROS!A$2:G$445,5,0)</f>
        <v>PVE PSICOSOCIAL</v>
      </c>
      <c r="N55" s="37">
        <v>2</v>
      </c>
      <c r="O55" s="36">
        <v>3</v>
      </c>
      <c r="P55" s="36">
        <v>10</v>
      </c>
      <c r="Q55" s="36">
        <f t="shared" si="20"/>
        <v>6</v>
      </c>
      <c r="R55" s="36">
        <f t="shared" si="21"/>
        <v>60</v>
      </c>
      <c r="S55" s="36" t="str">
        <f t="shared" si="22"/>
        <v>M-6</v>
      </c>
      <c r="T55" s="38" t="str">
        <f t="shared" si="23"/>
        <v>III</v>
      </c>
      <c r="U55" s="38" t="str">
        <f t="shared" si="24"/>
        <v>Mejorable</v>
      </c>
      <c r="V55" s="93"/>
      <c r="W55" s="35" t="str">
        <f>VLOOKUP(H55,PELIGROS!A$2:G$445,6,0)</f>
        <v>ESTRÉS, ALTERACIÓN DEL SISTEMA NERVIOSO</v>
      </c>
      <c r="X55" s="37" t="s">
        <v>29</v>
      </c>
      <c r="Y55" s="37" t="s">
        <v>29</v>
      </c>
      <c r="Z55" s="37" t="s">
        <v>29</v>
      </c>
      <c r="AA55" s="37" t="s">
        <v>29</v>
      </c>
      <c r="AB55" s="35" t="str">
        <f>VLOOKUP(H55,PELIGROS!A$2:G$445,7,0)</f>
        <v>N/A</v>
      </c>
      <c r="AC55" s="37" t="s">
        <v>29</v>
      </c>
      <c r="AD55" s="98"/>
    </row>
    <row r="56" spans="1:30" ht="115.5" customHeight="1">
      <c r="A56" s="133"/>
      <c r="B56" s="135"/>
      <c r="C56" s="93"/>
      <c r="D56" s="93"/>
      <c r="E56" s="94"/>
      <c r="F56" s="94"/>
      <c r="G56" s="35" t="str">
        <f>VLOOKUP(H56,PELIGROS!A$1:G$445,2,0)</f>
        <v>Forzadas, Prolongadas</v>
      </c>
      <c r="H56" s="36" t="s">
        <v>37</v>
      </c>
      <c r="I56" s="36" t="s">
        <v>1221</v>
      </c>
      <c r="J56" s="35" t="str">
        <f>VLOOKUP(H56,PELIGROS!A$2:G$445,3,0)</f>
        <v xml:space="preserve">Lesiones osteomusculares, lesiones osteoarticulares
</v>
      </c>
      <c r="K56" s="37" t="s">
        <v>29</v>
      </c>
      <c r="L56" s="35" t="str">
        <f>VLOOKUP(H56,PELIGROS!A$2:G$445,4,0)</f>
        <v>Inspecciones planeadas e inspecciones no planeadas, procedimientos de programas de seguridad y salud en el trabajo</v>
      </c>
      <c r="M56" s="35" t="str">
        <f>VLOOKUP(H56,PELIGROS!A$2:G$445,5,0)</f>
        <v>PVE Biomecánico, programa pausas activas, exámenes periódicos, recomendaciones, control de posturas</v>
      </c>
      <c r="N56" s="37">
        <v>2</v>
      </c>
      <c r="O56" s="36">
        <v>3</v>
      </c>
      <c r="P56" s="36">
        <v>25</v>
      </c>
      <c r="Q56" s="36">
        <f t="shared" si="20"/>
        <v>6</v>
      </c>
      <c r="R56" s="36">
        <f t="shared" si="21"/>
        <v>150</v>
      </c>
      <c r="S56" s="36" t="str">
        <f t="shared" si="22"/>
        <v>M-6</v>
      </c>
      <c r="T56" s="38" t="str">
        <f t="shared" si="23"/>
        <v>II</v>
      </c>
      <c r="U56" s="38" t="str">
        <f t="shared" si="24"/>
        <v>No Aceptable o Aceptable Con Control Especifico</v>
      </c>
      <c r="V56" s="93"/>
      <c r="W56" s="35" t="str">
        <f>VLOOKUP(H56,PELIGROS!A$2:G$445,6,0)</f>
        <v>Enfermedades Osteomusculares</v>
      </c>
      <c r="X56" s="37" t="s">
        <v>29</v>
      </c>
      <c r="Y56" s="37" t="s">
        <v>29</v>
      </c>
      <c r="Z56" s="37" t="s">
        <v>29</v>
      </c>
      <c r="AA56" s="37" t="s">
        <v>29</v>
      </c>
      <c r="AB56" s="35" t="str">
        <f>VLOOKUP(H56,PELIGROS!A$2:G$445,7,0)</f>
        <v>Prevención en lesiones osteomusculares, líderes de pausas activas</v>
      </c>
      <c r="AC56" s="37" t="s">
        <v>1204</v>
      </c>
      <c r="AD56" s="98"/>
    </row>
    <row r="57" spans="1:30" ht="115.5" customHeight="1">
      <c r="A57" s="133"/>
      <c r="B57" s="135"/>
      <c r="C57" s="93"/>
      <c r="D57" s="93"/>
      <c r="E57" s="94"/>
      <c r="F57" s="94"/>
      <c r="G57" s="35" t="str">
        <f>VLOOKUP(H57,PELIGROS!A$1:G$445,2,0)</f>
        <v>Atropellamiento, Envestir</v>
      </c>
      <c r="H57" s="36" t="s">
        <v>1071</v>
      </c>
      <c r="I57" s="36" t="s">
        <v>1222</v>
      </c>
      <c r="J57" s="35" t="str">
        <f>VLOOKUP(H57,PELIGROS!A$2:G$445,3,0)</f>
        <v>Lesiones, pérdidas materiales, muerte</v>
      </c>
      <c r="K57" s="37" t="s">
        <v>29</v>
      </c>
      <c r="L57" s="35" t="str">
        <f>VLOOKUP(H57,PELIGROS!A$2:G$445,4,0)</f>
        <v>Inspecciones planeadas e inspecciones no planeadas, procedimientos de programas de seguridad y salud en el trabajo</v>
      </c>
      <c r="M57" s="35" t="str">
        <f>VLOOKUP(H57,PELIGROS!A$2:G$445,5,0)</f>
        <v>Programa de seguridad vial, señalización</v>
      </c>
      <c r="N57" s="37">
        <v>2</v>
      </c>
      <c r="O57" s="36">
        <v>2</v>
      </c>
      <c r="P57" s="36">
        <v>60</v>
      </c>
      <c r="Q57" s="36">
        <f t="shared" si="20"/>
        <v>4</v>
      </c>
      <c r="R57" s="36">
        <f t="shared" si="21"/>
        <v>240</v>
      </c>
      <c r="S57" s="36" t="str">
        <f t="shared" si="22"/>
        <v>B-4</v>
      </c>
      <c r="T57" s="38" t="str">
        <f t="shared" si="23"/>
        <v>II</v>
      </c>
      <c r="U57" s="38" t="str">
        <f t="shared" si="24"/>
        <v>No Aceptable o Aceptable Con Control Especifico</v>
      </c>
      <c r="V57" s="93"/>
      <c r="W57" s="35" t="str">
        <f>VLOOKUP(H57,PELIGROS!A$2:G$445,6,0)</f>
        <v>Muerte</v>
      </c>
      <c r="X57" s="37" t="s">
        <v>29</v>
      </c>
      <c r="Y57" s="37" t="s">
        <v>29</v>
      </c>
      <c r="Z57" s="37" t="s">
        <v>29</v>
      </c>
      <c r="AA57" s="37" t="s">
        <v>29</v>
      </c>
      <c r="AB57" s="35" t="str">
        <f>VLOOKUP(H57,PELIGROS!A$2:G$445,7,0)</f>
        <v>Seguridad vial y manejo defensivo, aseguramiento de áreas de trabajo</v>
      </c>
      <c r="AC57" s="37" t="s">
        <v>1200</v>
      </c>
      <c r="AD57" s="98"/>
    </row>
    <row r="58" spans="1:30" ht="115.5" customHeight="1">
      <c r="A58" s="133"/>
      <c r="B58" s="135"/>
      <c r="C58" s="93"/>
      <c r="D58" s="93"/>
      <c r="E58" s="94"/>
      <c r="F58" s="94"/>
      <c r="G58" s="35" t="str">
        <f>VLOOKUP(H58,PELIGROS!A$1:G$445,2,0)</f>
        <v>Ingreso a pozos, Red de acueducto o excavaciones</v>
      </c>
      <c r="H58" s="36" t="s">
        <v>552</v>
      </c>
      <c r="I58" s="36" t="s">
        <v>1222</v>
      </c>
      <c r="J58" s="35" t="str">
        <f>VLOOKUP(H58,PELIGROS!A$2:G$445,3,0)</f>
        <v>Intoxicación, asfixia, daños vías respiratorias, muerte</v>
      </c>
      <c r="K58" s="37" t="s">
        <v>29</v>
      </c>
      <c r="L58" s="35" t="str">
        <f>VLOOKUP(H58,PELIGROS!A$2:G$445,4,0)</f>
        <v>Inspecciones planeadas e inspecciones no planeadas, procedimientos de programas de seguridad y salud en el trabajo</v>
      </c>
      <c r="M58" s="35" t="str">
        <f>VLOOKUP(H58,PELIGROS!A$2:G$445,5,0)</f>
        <v>E.P.P. Colectivos, Trípode</v>
      </c>
      <c r="N58" s="37">
        <v>2</v>
      </c>
      <c r="O58" s="36">
        <v>3</v>
      </c>
      <c r="P58" s="36">
        <v>25</v>
      </c>
      <c r="Q58" s="36">
        <f t="shared" si="20"/>
        <v>6</v>
      </c>
      <c r="R58" s="36">
        <f t="shared" si="21"/>
        <v>150</v>
      </c>
      <c r="S58" s="36" t="str">
        <f t="shared" si="22"/>
        <v>M-6</v>
      </c>
      <c r="T58" s="38" t="str">
        <f t="shared" si="23"/>
        <v>II</v>
      </c>
      <c r="U58" s="38" t="str">
        <f t="shared" si="24"/>
        <v>No Aceptable o Aceptable Con Control Especifico</v>
      </c>
      <c r="V58" s="93"/>
      <c r="W58" s="35" t="str">
        <f>VLOOKUP(H58,PELIGROS!A$2:G$445,6,0)</f>
        <v>Muerte</v>
      </c>
      <c r="X58" s="37" t="s">
        <v>29</v>
      </c>
      <c r="Y58" s="37" t="s">
        <v>29</v>
      </c>
      <c r="Z58" s="37" t="s">
        <v>29</v>
      </c>
      <c r="AA58" s="37" t="s">
        <v>29</v>
      </c>
      <c r="AB58" s="35" t="str">
        <f>VLOOKUP(H58,PELIGROS!A$2:G$445,7,0)</f>
        <v>Trabajo seguro en espacios confinados y manejo de medidores de gases, diligenciamiento de permisos de trabajos, uso y manejo adecuado de E.P.P.</v>
      </c>
      <c r="AC58" s="37" t="s">
        <v>1209</v>
      </c>
      <c r="AD58" s="98"/>
    </row>
    <row r="59" spans="1:30" ht="115.5" customHeight="1">
      <c r="A59" s="133"/>
      <c r="B59" s="135"/>
      <c r="C59" s="93"/>
      <c r="D59" s="93"/>
      <c r="E59" s="94"/>
      <c r="F59" s="94"/>
      <c r="G59" s="35" t="str">
        <f>VLOOKUP(H59,PELIGROS!A$1:G$445,2,0)</f>
        <v>Superficies de trabajo irregulares o deslizantes</v>
      </c>
      <c r="H59" s="36" t="s">
        <v>571</v>
      </c>
      <c r="I59" s="36" t="s">
        <v>1222</v>
      </c>
      <c r="J59" s="35" t="str">
        <f>VLOOKUP(H59,PELIGROS!A$2:G$445,3,0)</f>
        <v>Caídas del mismo nivel, fracturas, golpe con objetos, caídas de objetos, obstrucción de rutas de evacuación</v>
      </c>
      <c r="K59" s="37" t="s">
        <v>29</v>
      </c>
      <c r="L59" s="35" t="str">
        <f>VLOOKUP(H59,PELIGROS!A$2:G$445,4,0)</f>
        <v>N/A</v>
      </c>
      <c r="M59" s="35" t="str">
        <f>VLOOKUP(H59,PELIGROS!A$2:G$445,5,0)</f>
        <v>N/A</v>
      </c>
      <c r="N59" s="37">
        <v>2</v>
      </c>
      <c r="O59" s="36">
        <v>3</v>
      </c>
      <c r="P59" s="36">
        <v>25</v>
      </c>
      <c r="Q59" s="36">
        <f t="shared" si="20"/>
        <v>6</v>
      </c>
      <c r="R59" s="36">
        <f t="shared" si="21"/>
        <v>150</v>
      </c>
      <c r="S59" s="36" t="str">
        <f t="shared" si="22"/>
        <v>M-6</v>
      </c>
      <c r="T59" s="38" t="str">
        <f t="shared" si="23"/>
        <v>II</v>
      </c>
      <c r="U59" s="38" t="str">
        <f t="shared" si="24"/>
        <v>No Aceptable o Aceptable Con Control Especifico</v>
      </c>
      <c r="V59" s="93"/>
      <c r="W59" s="35" t="str">
        <f>VLOOKUP(H59,PELIGROS!A$2:G$445,6,0)</f>
        <v>Caídas de distinto nivel</v>
      </c>
      <c r="X59" s="37" t="s">
        <v>29</v>
      </c>
      <c r="Y59" s="37" t="s">
        <v>29</v>
      </c>
      <c r="Z59" s="37" t="s">
        <v>29</v>
      </c>
      <c r="AA59" s="37" t="s">
        <v>29</v>
      </c>
      <c r="AB59" s="35" t="str">
        <f>VLOOKUP(H59,PELIGROS!A$2:G$445,7,0)</f>
        <v>Pautas Básicas en orden y aseo en el lugar de trabajo, actos y condiciones inseguras</v>
      </c>
      <c r="AC59" s="37" t="s">
        <v>1201</v>
      </c>
      <c r="AD59" s="98"/>
    </row>
    <row r="60" spans="1:30" ht="115.5" customHeight="1">
      <c r="A60" s="133"/>
      <c r="B60" s="135"/>
      <c r="C60" s="93"/>
      <c r="D60" s="93"/>
      <c r="E60" s="94"/>
      <c r="F60" s="94"/>
      <c r="G60" s="35" t="str">
        <f>VLOOKUP(H60,PELIGROS!A$1:G$445,2,0)</f>
        <v>Herramientas Manuales</v>
      </c>
      <c r="H60" s="36" t="s">
        <v>578</v>
      </c>
      <c r="I60" s="36" t="s">
        <v>1222</v>
      </c>
      <c r="J60" s="35" t="str">
        <f>VLOOKUP(H60,PELIGROS!A$2:G$445,3,0)</f>
        <v>Quemaduras, contusiones y lesiones</v>
      </c>
      <c r="K60" s="37" t="s">
        <v>29</v>
      </c>
      <c r="L60" s="35" t="str">
        <f>VLOOKUP(H60,PELIGROS!A$2:G$445,4,0)</f>
        <v>Inspecciones planeadas e inspecciones no planeadas, procedimientos de programas de seguridad y salud en el trabajo</v>
      </c>
      <c r="M60" s="35" t="str">
        <f>VLOOKUP(H60,PELIGROS!A$2:G$445,5,0)</f>
        <v>E.P.P.</v>
      </c>
      <c r="N60" s="37">
        <v>2</v>
      </c>
      <c r="O60" s="36">
        <v>3</v>
      </c>
      <c r="P60" s="36">
        <v>25</v>
      </c>
      <c r="Q60" s="36">
        <f t="shared" si="20"/>
        <v>6</v>
      </c>
      <c r="R60" s="36">
        <f t="shared" si="21"/>
        <v>150</v>
      </c>
      <c r="S60" s="36" t="str">
        <f t="shared" si="22"/>
        <v>M-6</v>
      </c>
      <c r="T60" s="38" t="str">
        <f t="shared" si="23"/>
        <v>II</v>
      </c>
      <c r="U60" s="38" t="str">
        <f t="shared" si="24"/>
        <v>No Aceptable o Aceptable Con Control Especifico</v>
      </c>
      <c r="V60" s="93"/>
      <c r="W60" s="35" t="str">
        <f>VLOOKUP(H60,PELIGROS!A$2:G$445,6,0)</f>
        <v>Amputación</v>
      </c>
      <c r="X60" s="37" t="s">
        <v>29</v>
      </c>
      <c r="Y60" s="37" t="s">
        <v>29</v>
      </c>
      <c r="Z60" s="37" t="s">
        <v>29</v>
      </c>
      <c r="AA60" s="37" t="s">
        <v>29</v>
      </c>
      <c r="AB60" s="35" t="str">
        <f>VLOOKUP(H60,PELIGROS!A$2:G$445,7,0)</f>
        <v xml:space="preserve">
Uso y manejo adecuado de E.P.P., uso y manejo adecuado de herramientas manuales y/o máquinas y equipos</v>
      </c>
      <c r="AC60" s="37" t="s">
        <v>1243</v>
      </c>
      <c r="AD60" s="98"/>
    </row>
    <row r="61" spans="1:30" ht="115.5" customHeight="1">
      <c r="A61" s="133"/>
      <c r="B61" s="135"/>
      <c r="C61" s="93"/>
      <c r="D61" s="93"/>
      <c r="E61" s="94"/>
      <c r="F61" s="94"/>
      <c r="G61" s="35" t="str">
        <f>VLOOKUP(H61,PELIGROS!A$1:G$445,2,0)</f>
        <v>Atraco, golpiza, atentados y secuestrados</v>
      </c>
      <c r="H61" s="36" t="s">
        <v>51</v>
      </c>
      <c r="I61" s="36" t="s">
        <v>1222</v>
      </c>
      <c r="J61" s="35" t="str">
        <f>VLOOKUP(H61,PELIGROS!A$2:G$445,3,0)</f>
        <v>Estrés, golpes, Secuestros</v>
      </c>
      <c r="K61" s="37" t="s">
        <v>29</v>
      </c>
      <c r="L61" s="35" t="str">
        <f>VLOOKUP(H61,PELIGROS!A$2:G$445,4,0)</f>
        <v>Inspecciones planeadas e inspecciones no planeadas, procedimientos de programas de seguridad y salud en el trabajo</v>
      </c>
      <c r="M61" s="35" t="str">
        <f>VLOOKUP(H61,PELIGROS!A$2:G$445,5,0)</f>
        <v xml:space="preserve">Uniformes Corporativos, Chaquetas corporativas, Carnetización
</v>
      </c>
      <c r="N61" s="37">
        <v>2</v>
      </c>
      <c r="O61" s="36">
        <v>3</v>
      </c>
      <c r="P61" s="36">
        <v>60</v>
      </c>
      <c r="Q61" s="36">
        <f t="shared" si="20"/>
        <v>6</v>
      </c>
      <c r="R61" s="36">
        <f t="shared" si="21"/>
        <v>360</v>
      </c>
      <c r="S61" s="36" t="str">
        <f t="shared" si="22"/>
        <v>M-6</v>
      </c>
      <c r="T61" s="38" t="str">
        <f t="shared" si="23"/>
        <v>II</v>
      </c>
      <c r="U61" s="38" t="str">
        <f t="shared" si="24"/>
        <v>No Aceptable o Aceptable Con Control Especifico</v>
      </c>
      <c r="V61" s="93"/>
      <c r="W61" s="35" t="str">
        <f>VLOOKUP(H61,PELIGROS!A$2:G$445,6,0)</f>
        <v>Secuestros</v>
      </c>
      <c r="X61" s="37" t="s">
        <v>29</v>
      </c>
      <c r="Y61" s="37" t="s">
        <v>29</v>
      </c>
      <c r="Z61" s="37" t="s">
        <v>29</v>
      </c>
      <c r="AA61" s="37" t="s">
        <v>29</v>
      </c>
      <c r="AB61" s="35" t="str">
        <f>VLOOKUP(H61,PELIGROS!A$2:G$445,7,0)</f>
        <v>N/A</v>
      </c>
      <c r="AC61" s="37" t="s">
        <v>1205</v>
      </c>
      <c r="AD61" s="98"/>
    </row>
    <row r="62" spans="1:30" ht="115.5" customHeight="1">
      <c r="A62" s="133"/>
      <c r="B62" s="135"/>
      <c r="C62" s="93"/>
      <c r="D62" s="93"/>
      <c r="E62" s="94"/>
      <c r="F62" s="94"/>
      <c r="G62" s="35" t="str">
        <f>VLOOKUP(H62,PELIGROS!A$1:G$445,2,0)</f>
        <v>MANTENIMIENTO DE PUENTE GRUAS, LIMPIEZA DE CANALES, MANTENIMIENTO DE INSTALACIONES LOCATIVAS, MANTENIMIENTO Y REPARACIÓN DE POZOS</v>
      </c>
      <c r="H62" s="36" t="s">
        <v>593</v>
      </c>
      <c r="I62" s="36" t="s">
        <v>1222</v>
      </c>
      <c r="J62" s="35" t="str">
        <f>VLOOKUP(H62,PELIGROS!A$2:G$445,3,0)</f>
        <v>LESIONES, FRACTURAS, MUERTE</v>
      </c>
      <c r="K62" s="37" t="s">
        <v>29</v>
      </c>
      <c r="L62" s="35" t="str">
        <f>VLOOKUP(H62,PELIGROS!A$2:G$445,4,0)</f>
        <v>Inspecciones planeadas e inspecciones no planeadas, procedimientos de programas de seguridad y salud en el trabajo</v>
      </c>
      <c r="M62" s="35" t="str">
        <f>VLOOKUP(H62,PELIGROS!A$2:G$445,5,0)</f>
        <v>EPP</v>
      </c>
      <c r="N62" s="37">
        <v>2</v>
      </c>
      <c r="O62" s="36">
        <v>2</v>
      </c>
      <c r="P62" s="36">
        <v>25</v>
      </c>
      <c r="Q62" s="36">
        <f t="shared" si="20"/>
        <v>4</v>
      </c>
      <c r="R62" s="36">
        <f t="shared" si="21"/>
        <v>100</v>
      </c>
      <c r="S62" s="36" t="str">
        <f t="shared" si="22"/>
        <v>B-4</v>
      </c>
      <c r="T62" s="38" t="str">
        <f t="shared" si="23"/>
        <v>III</v>
      </c>
      <c r="U62" s="38" t="str">
        <f t="shared" si="24"/>
        <v>Mejorable</v>
      </c>
      <c r="V62" s="93"/>
      <c r="W62" s="35" t="str">
        <f>VLOOKUP(H62,PELIGROS!A$2:G$445,6,0)</f>
        <v>MUERTE</v>
      </c>
      <c r="X62" s="37" t="s">
        <v>29</v>
      </c>
      <c r="Y62" s="37" t="s">
        <v>29</v>
      </c>
      <c r="Z62" s="37" t="s">
        <v>29</v>
      </c>
      <c r="AA62" s="37" t="s">
        <v>29</v>
      </c>
      <c r="AB62" s="35" t="str">
        <f>VLOOKUP(H62,PELIGROS!A$2:G$445,7,0)</f>
        <v>CERTIFICACIÓN Y/O ENTRENAMIENTO EN TRABAJO SEGURO EN ALTURAS; DILGENCIAMIENTO DE PERMISO DE TRABAJO; USO Y MANEJO ADECUADO DE E.P.P.; ARME Y DESARME DE ANDAMIOS</v>
      </c>
      <c r="AC62" s="37" t="s">
        <v>1208</v>
      </c>
      <c r="AD62" s="98"/>
    </row>
    <row r="63" spans="1:30" ht="115.5" customHeight="1">
      <c r="A63" s="133"/>
      <c r="B63" s="135"/>
      <c r="C63" s="93"/>
      <c r="D63" s="93"/>
      <c r="E63" s="94"/>
      <c r="F63" s="94"/>
      <c r="G63" s="35" t="str">
        <f>VLOOKUP(H63,PELIGROS!A$1:G$445,2,0)</f>
        <v>MANTENIMIENTO DE PUENTE GRUAS, LIMPIEZA DE CANALES, MANTENIMIENTO DE INSTALACIONES LOCATIVAS, MANTENIMIENTO Y REPARACIÓN DE POZOS</v>
      </c>
      <c r="H63" s="35" t="s">
        <v>593</v>
      </c>
      <c r="I63" s="36" t="s">
        <v>1222</v>
      </c>
      <c r="J63" s="35" t="str">
        <f>VLOOKUP(H63,PELIGROS!A$2:G$445,3,0)</f>
        <v>LESIONES, FRACTURAS, MUERTE</v>
      </c>
      <c r="K63" s="37" t="s">
        <v>29</v>
      </c>
      <c r="L63" s="35" t="str">
        <f>VLOOKUP(H63,PELIGROS!A$2:G$445,4,0)</f>
        <v>Inspecciones planeadas e inspecciones no planeadas, procedimientos de programas de seguridad y salud en el trabajo</v>
      </c>
      <c r="M63" s="35" t="str">
        <f>VLOOKUP(H63,PELIGROS!A$2:G$445,5,0)</f>
        <v>EPP</v>
      </c>
      <c r="N63" s="37">
        <v>2</v>
      </c>
      <c r="O63" s="35">
        <v>1</v>
      </c>
      <c r="P63" s="35">
        <v>10</v>
      </c>
      <c r="Q63" s="35">
        <f t="shared" ref="Q63" si="25">N63*O63</f>
        <v>2</v>
      </c>
      <c r="R63" s="35">
        <f t="shared" ref="R63" si="26">P63*Q63</f>
        <v>20</v>
      </c>
      <c r="S63" s="35" t="str">
        <f t="shared" ref="S63" si="27">IF(Q63=40,"MA-40",IF(Q63=30,"MA-30",IF(Q63=20,"A-20",IF(Q63=10,"A-10",IF(Q63=24,"MA-24",IF(Q63=18,"A-18",IF(Q63=12,"A-12",IF(Q63=6,"M-6",IF(Q63=8,"M-8",IF(Q63=6,"M-6",IF(Q63=4,"B-4",IF(Q63=2,"B-2",))))))))))))</f>
        <v>B-2</v>
      </c>
      <c r="T63" s="34" t="str">
        <f t="shared" ref="T63" si="28">IF(R63&lt;=20,"IV",IF(R63&lt;=120,"III",IF(R63&lt;=500,"II",IF(R63&lt;=4000,"I"))))</f>
        <v>IV</v>
      </c>
      <c r="U63" s="34" t="str">
        <f t="shared" ref="U63" si="29">IF(T63=0,"",IF(T63="IV","Aceptable",IF(T63="III","Mejorable",IF(T63="II","No Aceptable o Aceptable Con Control Especifico",IF(T63="I","No Aceptable","")))))</f>
        <v>Aceptable</v>
      </c>
      <c r="V63" s="93"/>
      <c r="W63" s="35" t="str">
        <f>VLOOKUP(H63,PELIGROS!A$2:G$445,6,0)</f>
        <v>MUERTE</v>
      </c>
      <c r="X63" s="37" t="s">
        <v>29</v>
      </c>
      <c r="Y63" s="37" t="s">
        <v>29</v>
      </c>
      <c r="Z63" s="37" t="s">
        <v>29</v>
      </c>
      <c r="AA63" s="37" t="s">
        <v>29</v>
      </c>
      <c r="AB63" s="37" t="s">
        <v>1249</v>
      </c>
      <c r="AC63" s="37" t="s">
        <v>1248</v>
      </c>
      <c r="AD63" s="98"/>
    </row>
    <row r="64" spans="1:30" ht="115.5" customHeight="1">
      <c r="A64" s="133"/>
      <c r="B64" s="135"/>
      <c r="C64" s="93"/>
      <c r="D64" s="93"/>
      <c r="E64" s="94"/>
      <c r="F64" s="94"/>
      <c r="G64" s="35" t="str">
        <f>VLOOKUP(H64,PELIGROS!A$1:G$445,2,0)</f>
        <v>LLUVIAS, GRANIZADA, HELADAS</v>
      </c>
      <c r="H64" s="36" t="s">
        <v>78</v>
      </c>
      <c r="I64" s="36" t="s">
        <v>1223</v>
      </c>
      <c r="J64" s="35" t="str">
        <f>VLOOKUP(H64,PELIGROS!A$2:G$445,3,0)</f>
        <v>DERRUMBES, HIPOTERMIA, DAÑO EN INSTALACIONES</v>
      </c>
      <c r="K64" s="37" t="s">
        <v>29</v>
      </c>
      <c r="L64" s="35" t="str">
        <f>VLOOKUP(H64,PELIGROS!A$2:G$445,4,0)</f>
        <v>Inspecciones planeadas e inspecciones no planeadas, procedimientos de programas de seguridad y salud en el trabajo</v>
      </c>
      <c r="M64" s="35" t="str">
        <f>VLOOKUP(H64,PELIGROS!A$2:G$445,5,0)</f>
        <v>BRIGADAS DE EMERGENCIAS</v>
      </c>
      <c r="N64" s="37">
        <v>2</v>
      </c>
      <c r="O64" s="36">
        <v>1</v>
      </c>
      <c r="P64" s="36">
        <v>100</v>
      </c>
      <c r="Q64" s="36">
        <f t="shared" ref="Q64:Q80" si="30">N64*O64</f>
        <v>2</v>
      </c>
      <c r="R64" s="36">
        <f t="shared" ref="R64:R80" si="31">P64*Q64</f>
        <v>200</v>
      </c>
      <c r="S64" s="36" t="str">
        <f t="shared" ref="S64:S80" si="32">IF(Q64=40,"MA-40",IF(Q64=30,"MA-30",IF(Q64=20,"A-20",IF(Q64=10,"A-10",IF(Q64=24,"MA-24",IF(Q64=18,"A-18",IF(Q64=12,"A-12",IF(Q64=6,"M-6",IF(Q64=8,"M-8",IF(Q64=6,"M-6",IF(Q64=4,"B-4",IF(Q64=2,"B-2",))))))))))))</f>
        <v>B-2</v>
      </c>
      <c r="T64" s="38" t="str">
        <f t="shared" ref="T64:T80" si="33">IF(R64&lt;=20,"IV",IF(R64&lt;=120,"III",IF(R64&lt;=500,"II",IF(R64&lt;=4000,"I"))))</f>
        <v>II</v>
      </c>
      <c r="U64" s="38" t="str">
        <f t="shared" ref="U64:U80" si="34">IF(T64=0,"",IF(T64="IV","Aceptable",IF(T64="III","Mejorable",IF(T64="II","No Aceptable o Aceptable Con Control Especifico",IF(T64="I","No Aceptable","")))))</f>
        <v>No Aceptable o Aceptable Con Control Especifico</v>
      </c>
      <c r="V64" s="93"/>
      <c r="W64" s="35" t="str">
        <f>VLOOKUP(H64,PELIGROS!A$2:G$445,6,0)</f>
        <v>MUERTE</v>
      </c>
      <c r="X64" s="37" t="s">
        <v>29</v>
      </c>
      <c r="Y64" s="37" t="s">
        <v>29</v>
      </c>
      <c r="Z64" s="37" t="s">
        <v>29</v>
      </c>
      <c r="AA64" s="35" t="s">
        <v>1202</v>
      </c>
      <c r="AB64" s="35" t="str">
        <f>VLOOKUP(H64,PELIGROS!A$2:G$445,7,0)</f>
        <v>ENTRENAMIENTO DE LA BRIGADA; DIVULGACIÓN DE PLAN DE EMERGENCIA</v>
      </c>
      <c r="AC64" s="37" t="s">
        <v>1203</v>
      </c>
      <c r="AD64" s="98"/>
    </row>
    <row r="65" spans="1:30" ht="115.5" customHeight="1">
      <c r="A65" s="133"/>
      <c r="B65" s="135"/>
      <c r="C65" s="93"/>
      <c r="D65" s="93"/>
      <c r="E65" s="94"/>
      <c r="F65" s="94"/>
      <c r="G65" s="35" t="str">
        <f>VLOOKUP(H65,PELIGROS!A$1:G$445,2,0)</f>
        <v>SISMOS, INCENDIOS, INUNDACIONES, TERREMOTOS, VENDAVALES, DERRUMBE</v>
      </c>
      <c r="H65" s="36" t="s">
        <v>55</v>
      </c>
      <c r="I65" s="36" t="s">
        <v>1223</v>
      </c>
      <c r="J65" s="35" t="str">
        <f>VLOOKUP(H65,PELIGROS!A$2:G$445,3,0)</f>
        <v>SISMOS, INCENDIOS, INUNDACIONES, TERREMOTOS, VENDAVALES</v>
      </c>
      <c r="K65" s="37" t="s">
        <v>29</v>
      </c>
      <c r="L65" s="35" t="str">
        <f>VLOOKUP(H65,PELIGROS!A$2:G$445,4,0)</f>
        <v>Inspecciones planeadas e inspecciones no planeadas, procedimientos de programas de seguridad y salud en el trabajo</v>
      </c>
      <c r="M65" s="35" t="str">
        <f>VLOOKUP(H65,PELIGROS!A$2:G$445,5,0)</f>
        <v>BRIGADAS DE EMERGENCIAS</v>
      </c>
      <c r="N65" s="37">
        <v>2</v>
      </c>
      <c r="O65" s="36">
        <v>1</v>
      </c>
      <c r="P65" s="36">
        <v>100</v>
      </c>
      <c r="Q65" s="36">
        <f t="shared" si="30"/>
        <v>2</v>
      </c>
      <c r="R65" s="36">
        <f t="shared" si="31"/>
        <v>200</v>
      </c>
      <c r="S65" s="36" t="str">
        <f t="shared" si="32"/>
        <v>B-2</v>
      </c>
      <c r="T65" s="38" t="str">
        <f t="shared" si="33"/>
        <v>II</v>
      </c>
      <c r="U65" s="38" t="str">
        <f t="shared" si="34"/>
        <v>No Aceptable o Aceptable Con Control Especifico</v>
      </c>
      <c r="V65" s="93"/>
      <c r="W65" s="35" t="str">
        <f>VLOOKUP(H65,PELIGROS!A$2:G$445,6,0)</f>
        <v>MUERTE</v>
      </c>
      <c r="X65" s="37" t="s">
        <v>29</v>
      </c>
      <c r="Y65" s="37" t="s">
        <v>29</v>
      </c>
      <c r="Z65" s="37" t="s">
        <v>29</v>
      </c>
      <c r="AA65" s="35" t="s">
        <v>29</v>
      </c>
      <c r="AB65" s="35" t="str">
        <f>VLOOKUP(H65,PELIGROS!A$2:G$445,7,0)</f>
        <v>ENTRENAMIENTO DE LA BRIGADA; DIVULGACIÓN DE PLAN DE EMERGENCIA</v>
      </c>
      <c r="AC65" s="37" t="s">
        <v>29</v>
      </c>
      <c r="AD65" s="98"/>
    </row>
    <row r="66" spans="1:30" ht="115.5" customHeight="1">
      <c r="A66" s="133"/>
      <c r="B66" s="135"/>
      <c r="C66" s="90" t="s">
        <v>1185</v>
      </c>
      <c r="D66" s="90" t="s">
        <v>1186</v>
      </c>
      <c r="E66" s="91" t="s">
        <v>1003</v>
      </c>
      <c r="F66" s="91" t="s">
        <v>1196</v>
      </c>
      <c r="G66" s="29" t="str">
        <f>VLOOKUP(H66,PELIGROS!A$1:G$445,2,0)</f>
        <v>Mordeduras</v>
      </c>
      <c r="H66" s="30" t="s">
        <v>72</v>
      </c>
      <c r="I66" s="30" t="s">
        <v>1218</v>
      </c>
      <c r="J66" s="29" t="str">
        <f>VLOOKUP(H66,PELIGROS!A$2:G$445,3,0)</f>
        <v>Lesiones, tejidos, muerte, enfermedades infectocontagiosas</v>
      </c>
      <c r="K66" s="31" t="s">
        <v>29</v>
      </c>
      <c r="L66" s="29" t="str">
        <f>VLOOKUP(H66,PELIGROS!A$2:G$445,4,0)</f>
        <v>N/A</v>
      </c>
      <c r="M66" s="29" t="str">
        <f>VLOOKUP(H66,PELIGROS!A$2:G$445,5,0)</f>
        <v>N/A</v>
      </c>
      <c r="N66" s="31">
        <v>2</v>
      </c>
      <c r="O66" s="30">
        <v>2</v>
      </c>
      <c r="P66" s="30">
        <v>25</v>
      </c>
      <c r="Q66" s="30">
        <f t="shared" si="30"/>
        <v>4</v>
      </c>
      <c r="R66" s="30">
        <f t="shared" si="31"/>
        <v>100</v>
      </c>
      <c r="S66" s="30" t="str">
        <f t="shared" si="32"/>
        <v>B-4</v>
      </c>
      <c r="T66" s="32" t="str">
        <f t="shared" si="33"/>
        <v>III</v>
      </c>
      <c r="U66" s="32" t="str">
        <f t="shared" si="34"/>
        <v>Mejorable</v>
      </c>
      <c r="V66" s="90">
        <v>6</v>
      </c>
      <c r="W66" s="29" t="str">
        <f>VLOOKUP(H66,PELIGROS!A$2:G$445,6,0)</f>
        <v>Posibles enfermedades</v>
      </c>
      <c r="X66" s="31" t="s">
        <v>29</v>
      </c>
      <c r="Y66" s="31" t="s">
        <v>29</v>
      </c>
      <c r="Z66" s="31" t="s">
        <v>29</v>
      </c>
      <c r="AA66" s="31" t="s">
        <v>29</v>
      </c>
      <c r="AB66" s="29" t="str">
        <f>VLOOKUP(H66,PELIGROS!A$2:G$445,7,0)</f>
        <v xml:space="preserve">Riesgo Biológico, Autocuidado y/o Uso y manejo adecuado de E.P.P.
</v>
      </c>
      <c r="AC66" s="31" t="s">
        <v>1206</v>
      </c>
      <c r="AD66" s="97" t="s">
        <v>1197</v>
      </c>
    </row>
    <row r="67" spans="1:30" ht="115.5" customHeight="1">
      <c r="A67" s="133"/>
      <c r="B67" s="135"/>
      <c r="C67" s="90"/>
      <c r="D67" s="90"/>
      <c r="E67" s="91"/>
      <c r="F67" s="91"/>
      <c r="G67" s="29" t="str">
        <f>VLOOKUP(H67,PELIGROS!A$1:G$445,2,0)</f>
        <v>Bacteria</v>
      </c>
      <c r="H67" s="30" t="s">
        <v>96</v>
      </c>
      <c r="I67" s="30" t="s">
        <v>1218</v>
      </c>
      <c r="J67" s="29" t="str">
        <f>VLOOKUP(H67,PELIGROS!A$2:G$445,3,0)</f>
        <v>Infecciones producidas por Bacterianas</v>
      </c>
      <c r="K67" s="31" t="s">
        <v>29</v>
      </c>
      <c r="L67" s="29" t="str">
        <f>VLOOKUP(H67,PELIGROS!A$2:G$445,4,0)</f>
        <v>Inspecciones planeadas e inspecciones no planeadas, procedimientos de programas de seguridad y salud en el trabajo</v>
      </c>
      <c r="M67" s="29" t="str">
        <f>VLOOKUP(H67,PELIGROS!A$2:G$445,5,0)</f>
        <v>Programa de vacunación, bota pantalón, overol, guantes, tapabocas, mascarillas con filtros</v>
      </c>
      <c r="N67" s="31">
        <v>2</v>
      </c>
      <c r="O67" s="30">
        <v>3</v>
      </c>
      <c r="P67" s="30">
        <v>10</v>
      </c>
      <c r="Q67" s="30">
        <f t="shared" si="30"/>
        <v>6</v>
      </c>
      <c r="R67" s="30">
        <f t="shared" si="31"/>
        <v>60</v>
      </c>
      <c r="S67" s="30" t="str">
        <f t="shared" si="32"/>
        <v>M-6</v>
      </c>
      <c r="T67" s="32" t="str">
        <f t="shared" si="33"/>
        <v>III</v>
      </c>
      <c r="U67" s="32" t="str">
        <f t="shared" si="34"/>
        <v>Mejorable</v>
      </c>
      <c r="V67" s="90"/>
      <c r="W67" s="29" t="str">
        <f>VLOOKUP(H67,PELIGROS!A$2:G$445,6,0)</f>
        <v xml:space="preserve">Enfermedades Infectocontagiosas
</v>
      </c>
      <c r="X67" s="31" t="s">
        <v>29</v>
      </c>
      <c r="Y67" s="31" t="s">
        <v>29</v>
      </c>
      <c r="Z67" s="31" t="s">
        <v>29</v>
      </c>
      <c r="AA67" s="31" t="s">
        <v>29</v>
      </c>
      <c r="AB67" s="29" t="str">
        <f>VLOOKUP(H67,PELIGROS!A$2:G$445,7,0)</f>
        <v xml:space="preserve">Riesgo Biológico, Autocuidado y/o Uso y manejo adecuado de E.P.P.
</v>
      </c>
      <c r="AC67" s="31" t="s">
        <v>29</v>
      </c>
      <c r="AD67" s="97"/>
    </row>
    <row r="68" spans="1:30" ht="115.5" customHeight="1">
      <c r="A68" s="133"/>
      <c r="B68" s="135"/>
      <c r="C68" s="90"/>
      <c r="D68" s="90"/>
      <c r="E68" s="91"/>
      <c r="F68" s="91"/>
      <c r="G68" s="29" t="str">
        <f>VLOOKUP(H68,PELIGROS!A$1:G$445,2,0)</f>
        <v>Hongos</v>
      </c>
      <c r="H68" s="30" t="s">
        <v>104</v>
      </c>
      <c r="I68" s="30" t="s">
        <v>1218</v>
      </c>
      <c r="J68" s="29" t="str">
        <f>VLOOKUP(H68,PELIGROS!A$2:G$445,3,0)</f>
        <v>Micosis</v>
      </c>
      <c r="K68" s="31" t="s">
        <v>29</v>
      </c>
      <c r="L68" s="29" t="str">
        <f>VLOOKUP(H68,PELIGROS!A$2:G$445,4,0)</f>
        <v>Inspecciones planeadas e inspecciones no planeadas, procedimientos de programas de seguridad y salud en el trabajo</v>
      </c>
      <c r="M68" s="29" t="str">
        <f>VLOOKUP(H68,PELIGROS!A$2:G$445,5,0)</f>
        <v>Programa de vacunación, exámenes periódicos</v>
      </c>
      <c r="N68" s="31">
        <v>2</v>
      </c>
      <c r="O68" s="30">
        <v>3</v>
      </c>
      <c r="P68" s="30">
        <v>10</v>
      </c>
      <c r="Q68" s="30">
        <f t="shared" si="30"/>
        <v>6</v>
      </c>
      <c r="R68" s="30">
        <f t="shared" si="31"/>
        <v>60</v>
      </c>
      <c r="S68" s="30" t="str">
        <f t="shared" si="32"/>
        <v>M-6</v>
      </c>
      <c r="T68" s="32" t="str">
        <f t="shared" si="33"/>
        <v>III</v>
      </c>
      <c r="U68" s="32" t="str">
        <f t="shared" si="34"/>
        <v>Mejorable</v>
      </c>
      <c r="V68" s="90"/>
      <c r="W68" s="29" t="str">
        <f>VLOOKUP(H68,PELIGROS!A$2:G$445,6,0)</f>
        <v>Micosis</v>
      </c>
      <c r="X68" s="31" t="s">
        <v>29</v>
      </c>
      <c r="Y68" s="31" t="s">
        <v>29</v>
      </c>
      <c r="Z68" s="31" t="s">
        <v>29</v>
      </c>
      <c r="AA68" s="31" t="s">
        <v>29</v>
      </c>
      <c r="AB68" s="29" t="str">
        <f>VLOOKUP(H68,PELIGROS!A$2:G$445,7,0)</f>
        <v xml:space="preserve">Riesgo Biológico, Autocuidado y/o Uso y manejo adecuado de E.P.P.
</v>
      </c>
      <c r="AC68" s="31" t="s">
        <v>29</v>
      </c>
      <c r="AD68" s="97"/>
    </row>
    <row r="69" spans="1:30" ht="115.5" customHeight="1">
      <c r="A69" s="133"/>
      <c r="B69" s="135"/>
      <c r="C69" s="90"/>
      <c r="D69" s="90"/>
      <c r="E69" s="91"/>
      <c r="F69" s="91"/>
      <c r="G69" s="29" t="str">
        <f>VLOOKUP(H69,PELIGROS!A$1:G$445,2,0)</f>
        <v>Virus</v>
      </c>
      <c r="H69" s="30" t="s">
        <v>106</v>
      </c>
      <c r="I69" s="30" t="s">
        <v>1218</v>
      </c>
      <c r="J69" s="29" t="str">
        <f>VLOOKUP(H69,PELIGROS!A$2:G$445,3,0)</f>
        <v>Infecciones Virales</v>
      </c>
      <c r="K69" s="31" t="s">
        <v>29</v>
      </c>
      <c r="L69" s="29" t="str">
        <f>VLOOKUP(H69,PELIGROS!A$2:G$445,4,0)</f>
        <v>Inspecciones planeadas e inspecciones no planeadas, procedimientos de programas de seguridad y salud en el trabajo</v>
      </c>
      <c r="M69" s="29" t="str">
        <f>VLOOKUP(H69,PELIGROS!A$2:G$445,5,0)</f>
        <v>Programa de vacunación, bota pantalón, overol, guantes, tapabocas, mascarillas con filtros</v>
      </c>
      <c r="N69" s="31">
        <v>2</v>
      </c>
      <c r="O69" s="30">
        <v>3</v>
      </c>
      <c r="P69" s="30">
        <v>10</v>
      </c>
      <c r="Q69" s="30">
        <f t="shared" si="30"/>
        <v>6</v>
      </c>
      <c r="R69" s="30">
        <f t="shared" si="31"/>
        <v>60</v>
      </c>
      <c r="S69" s="30" t="str">
        <f t="shared" si="32"/>
        <v>M-6</v>
      </c>
      <c r="T69" s="32" t="str">
        <f t="shared" si="33"/>
        <v>III</v>
      </c>
      <c r="U69" s="32" t="str">
        <f t="shared" si="34"/>
        <v>Mejorable</v>
      </c>
      <c r="V69" s="90"/>
      <c r="W69" s="29" t="str">
        <f>VLOOKUP(H69,PELIGROS!A$2:G$445,6,0)</f>
        <v xml:space="preserve">Enfermedades Infectocontagiosas
</v>
      </c>
      <c r="X69" s="31" t="s">
        <v>29</v>
      </c>
      <c r="Y69" s="31" t="s">
        <v>29</v>
      </c>
      <c r="Z69" s="31" t="s">
        <v>29</v>
      </c>
      <c r="AA69" s="31" t="s">
        <v>29</v>
      </c>
      <c r="AB69" s="29" t="str">
        <f>VLOOKUP(H69,PELIGROS!A$2:G$445,7,0)</f>
        <v xml:space="preserve">Riesgo Biológico, Autocuidado y/o Uso y manejo adecuado de E.P.P.
</v>
      </c>
      <c r="AC69" s="31" t="s">
        <v>29</v>
      </c>
      <c r="AD69" s="97"/>
    </row>
    <row r="70" spans="1:30" ht="115.5" customHeight="1">
      <c r="A70" s="133"/>
      <c r="B70" s="135"/>
      <c r="C70" s="90"/>
      <c r="D70" s="90"/>
      <c r="E70" s="91"/>
      <c r="F70" s="91"/>
      <c r="G70" s="29" t="str">
        <f>VLOOKUP(H70,PELIGROS!A$1:G$445,2,0)</f>
        <v>INFRAROJA, ULTRAVIOLETA, VISIBLE, RADIOFRECUENCIA, MICROONDAS, LASER</v>
      </c>
      <c r="H70" s="30" t="s">
        <v>60</v>
      </c>
      <c r="I70" s="30" t="s">
        <v>1219</v>
      </c>
      <c r="J70" s="29" t="str">
        <f>VLOOKUP(H70,PELIGROS!A$2:G$445,3,0)</f>
        <v>CÁNCER, LESIONES DÉRMICAS Y OCULARES</v>
      </c>
      <c r="K70" s="31" t="s">
        <v>29</v>
      </c>
      <c r="L70" s="29" t="str">
        <f>VLOOKUP(H70,PELIGROS!A$2:G$445,4,0)</f>
        <v>Inspecciones planeadas e inspecciones no planeadas, procedimientos de programas de seguridad y salud en el trabajo</v>
      </c>
      <c r="M70" s="29" t="str">
        <f>VLOOKUP(H70,PELIGROS!A$2:G$445,5,0)</f>
        <v>PROGRAMA BLOQUEADOR SOLAR</v>
      </c>
      <c r="N70" s="31">
        <v>6</v>
      </c>
      <c r="O70" s="30">
        <v>3</v>
      </c>
      <c r="P70" s="30">
        <v>10</v>
      </c>
      <c r="Q70" s="30">
        <f t="shared" si="30"/>
        <v>18</v>
      </c>
      <c r="R70" s="30">
        <f t="shared" si="31"/>
        <v>180</v>
      </c>
      <c r="S70" s="30" t="str">
        <f t="shared" si="32"/>
        <v>A-18</v>
      </c>
      <c r="T70" s="32" t="str">
        <f t="shared" si="33"/>
        <v>II</v>
      </c>
      <c r="U70" s="32" t="str">
        <f t="shared" si="34"/>
        <v>No Aceptable o Aceptable Con Control Especifico</v>
      </c>
      <c r="V70" s="90"/>
      <c r="W70" s="29" t="str">
        <f>VLOOKUP(H70,PELIGROS!A$2:G$445,6,0)</f>
        <v>CÁNCER</v>
      </c>
      <c r="X70" s="31" t="s">
        <v>29</v>
      </c>
      <c r="Y70" s="31" t="s">
        <v>29</v>
      </c>
      <c r="Z70" s="31" t="s">
        <v>29</v>
      </c>
      <c r="AA70" s="31" t="s">
        <v>29</v>
      </c>
      <c r="AB70" s="29" t="str">
        <f>VLOOKUP(H70,PELIGROS!A$2:G$445,7,0)</f>
        <v>N/A</v>
      </c>
      <c r="AC70" s="31" t="s">
        <v>1198</v>
      </c>
      <c r="AD70" s="97"/>
    </row>
    <row r="71" spans="1:30" ht="115.5" customHeight="1">
      <c r="A71" s="133"/>
      <c r="B71" s="135"/>
      <c r="C71" s="90"/>
      <c r="D71" s="90"/>
      <c r="E71" s="91"/>
      <c r="F71" s="91"/>
      <c r="G71" s="29" t="str">
        <f>VLOOKUP(H71,PELIGROS!A$1:G$445,2,0)</f>
        <v>GASES Y VAPORES</v>
      </c>
      <c r="H71" s="30" t="s">
        <v>1105</v>
      </c>
      <c r="I71" s="30" t="s">
        <v>1224</v>
      </c>
      <c r="J71" s="29" t="str">
        <f>VLOOKUP(H71,PELIGROS!A$2:G$445,3,0)</f>
        <v xml:space="preserve"> LESIONES EN LA PIEL, IRRITACIÓN EN VÍAS  RESPIRATORIAS, MUERTE</v>
      </c>
      <c r="K71" s="31" t="s">
        <v>29</v>
      </c>
      <c r="L71" s="29" t="str">
        <f>VLOOKUP(H71,PELIGROS!A$2:G$445,4,0)</f>
        <v>Inspecciones planeadas e inspecciones no planeadas, procedimientos de programas de seguridad y salud en el trabajo</v>
      </c>
      <c r="M71" s="29" t="str">
        <f>VLOOKUP(H71,PELIGROS!A$2:G$445,5,0)</f>
        <v>EPP TAPABOCAS, CARETAS CON FILTROS</v>
      </c>
      <c r="N71" s="31">
        <v>2</v>
      </c>
      <c r="O71" s="30">
        <v>4</v>
      </c>
      <c r="P71" s="30">
        <v>25</v>
      </c>
      <c r="Q71" s="30">
        <f t="shared" si="30"/>
        <v>8</v>
      </c>
      <c r="R71" s="30">
        <f t="shared" si="31"/>
        <v>200</v>
      </c>
      <c r="S71" s="30" t="str">
        <f t="shared" si="32"/>
        <v>M-8</v>
      </c>
      <c r="T71" s="32" t="str">
        <f t="shared" si="33"/>
        <v>II</v>
      </c>
      <c r="U71" s="32" t="str">
        <f t="shared" si="34"/>
        <v>No Aceptable o Aceptable Con Control Especifico</v>
      </c>
      <c r="V71" s="90"/>
      <c r="W71" s="29" t="str">
        <f>VLOOKUP(H71,PELIGROS!A$2:G$445,6,0)</f>
        <v xml:space="preserve"> MUERTE</v>
      </c>
      <c r="X71" s="31" t="s">
        <v>29</v>
      </c>
      <c r="Y71" s="31" t="s">
        <v>29</v>
      </c>
      <c r="Z71" s="31" t="s">
        <v>29</v>
      </c>
      <c r="AA71" s="31" t="s">
        <v>29</v>
      </c>
      <c r="AB71" s="29" t="str">
        <f>VLOOKUP(H71,PELIGROS!A$2:G$445,7,0)</f>
        <v>USO Y MANEJO ADECUADO DE E.P.P.</v>
      </c>
      <c r="AC71" s="31" t="s">
        <v>1212</v>
      </c>
      <c r="AD71" s="97"/>
    </row>
    <row r="72" spans="1:30" ht="115.5" customHeight="1">
      <c r="A72" s="133"/>
      <c r="B72" s="135"/>
      <c r="C72" s="90"/>
      <c r="D72" s="90"/>
      <c r="E72" s="91"/>
      <c r="F72" s="91"/>
      <c r="G72" s="29" t="str">
        <f>VLOOKUP(H72,PELIGROS!A$1:G$445,2,0)</f>
        <v>CONCENTRACIÓN EN ACTIVIDADES DE ALTO DESEMPEÑO MENTAL</v>
      </c>
      <c r="H72" s="30" t="s">
        <v>65</v>
      </c>
      <c r="I72" s="30" t="s">
        <v>1220</v>
      </c>
      <c r="J72" s="29" t="str">
        <f>VLOOKUP(H72,PELIGROS!A$2:G$445,3,0)</f>
        <v>ESTRÉS, CEFALEA, IRRITABILIDAD</v>
      </c>
      <c r="K72" s="31" t="s">
        <v>29</v>
      </c>
      <c r="L72" s="29" t="str">
        <f>VLOOKUP(H72,PELIGROS!A$2:G$445,4,0)</f>
        <v>N/A</v>
      </c>
      <c r="M72" s="29" t="str">
        <f>VLOOKUP(H72,PELIGROS!A$2:G$445,5,0)</f>
        <v>PVE PSICOSOCIAL</v>
      </c>
      <c r="N72" s="31">
        <v>2</v>
      </c>
      <c r="O72" s="30">
        <v>3</v>
      </c>
      <c r="P72" s="30">
        <v>10</v>
      </c>
      <c r="Q72" s="30">
        <f t="shared" si="30"/>
        <v>6</v>
      </c>
      <c r="R72" s="30">
        <f t="shared" si="31"/>
        <v>60</v>
      </c>
      <c r="S72" s="30" t="str">
        <f t="shared" si="32"/>
        <v>M-6</v>
      </c>
      <c r="T72" s="32" t="str">
        <f t="shared" si="33"/>
        <v>III</v>
      </c>
      <c r="U72" s="32" t="str">
        <f t="shared" si="34"/>
        <v>Mejorable</v>
      </c>
      <c r="V72" s="90"/>
      <c r="W72" s="29" t="str">
        <f>VLOOKUP(H72,PELIGROS!A$2:G$445,6,0)</f>
        <v>ESTRÉS</v>
      </c>
      <c r="X72" s="31" t="s">
        <v>29</v>
      </c>
      <c r="Y72" s="31" t="s">
        <v>29</v>
      </c>
      <c r="Z72" s="31" t="s">
        <v>29</v>
      </c>
      <c r="AA72" s="31" t="s">
        <v>29</v>
      </c>
      <c r="AB72" s="29" t="str">
        <f>VLOOKUP(H72,PELIGROS!A$2:G$445,7,0)</f>
        <v>N/A</v>
      </c>
      <c r="AC72" s="31" t="s">
        <v>1199</v>
      </c>
      <c r="AD72" s="97"/>
    </row>
    <row r="73" spans="1:30" ht="115.5" customHeight="1">
      <c r="A73" s="133"/>
      <c r="B73" s="135"/>
      <c r="C73" s="90"/>
      <c r="D73" s="90"/>
      <c r="E73" s="91"/>
      <c r="F73" s="91"/>
      <c r="G73" s="29" t="str">
        <f>VLOOKUP(H73,PELIGROS!A$1:G$445,2,0)</f>
        <v>NATURALEZA DE LA TAREA</v>
      </c>
      <c r="H73" s="30" t="s">
        <v>69</v>
      </c>
      <c r="I73" s="30" t="s">
        <v>1220</v>
      </c>
      <c r="J73" s="29" t="str">
        <f>VLOOKUP(H73,PELIGROS!A$2:G$445,3,0)</f>
        <v>ESTRÉS,  TRANSTORNOS DEL SUEÑO</v>
      </c>
      <c r="K73" s="31" t="s">
        <v>29</v>
      </c>
      <c r="L73" s="29" t="str">
        <f>VLOOKUP(H73,PELIGROS!A$2:G$445,4,0)</f>
        <v>N/A</v>
      </c>
      <c r="M73" s="29" t="str">
        <f>VLOOKUP(H73,PELIGROS!A$2:G$445,5,0)</f>
        <v>PVE PSICOSOCIAL</v>
      </c>
      <c r="N73" s="31">
        <v>2</v>
      </c>
      <c r="O73" s="30">
        <v>3</v>
      </c>
      <c r="P73" s="30">
        <v>10</v>
      </c>
      <c r="Q73" s="30">
        <f t="shared" si="30"/>
        <v>6</v>
      </c>
      <c r="R73" s="30">
        <f t="shared" si="31"/>
        <v>60</v>
      </c>
      <c r="S73" s="30" t="str">
        <f t="shared" si="32"/>
        <v>M-6</v>
      </c>
      <c r="T73" s="32" t="str">
        <f t="shared" si="33"/>
        <v>III</v>
      </c>
      <c r="U73" s="32" t="str">
        <f t="shared" si="34"/>
        <v>Mejorable</v>
      </c>
      <c r="V73" s="90"/>
      <c r="W73" s="29" t="str">
        <f>VLOOKUP(H73,PELIGROS!A$2:G$445,6,0)</f>
        <v>ESTRÉS</v>
      </c>
      <c r="X73" s="31" t="s">
        <v>29</v>
      </c>
      <c r="Y73" s="31" t="s">
        <v>29</v>
      </c>
      <c r="Z73" s="31" t="s">
        <v>29</v>
      </c>
      <c r="AA73" s="31" t="s">
        <v>29</v>
      </c>
      <c r="AB73" s="29" t="str">
        <f>VLOOKUP(H73,PELIGROS!A$2:G$445,7,0)</f>
        <v>N/A</v>
      </c>
      <c r="AC73" s="31" t="s">
        <v>29</v>
      </c>
      <c r="AD73" s="97"/>
    </row>
    <row r="74" spans="1:30" ht="115.5" customHeight="1">
      <c r="A74" s="133"/>
      <c r="B74" s="135"/>
      <c r="C74" s="90"/>
      <c r="D74" s="90"/>
      <c r="E74" s="91"/>
      <c r="F74" s="91"/>
      <c r="G74" s="29" t="str">
        <f>VLOOKUP(H74,PELIGROS!A$1:G$445,2,0)</f>
        <v xml:space="preserve"> ALTA CONCENTRACIÓN</v>
      </c>
      <c r="H74" s="30" t="s">
        <v>80</v>
      </c>
      <c r="I74" s="30" t="s">
        <v>1220</v>
      </c>
      <c r="J74" s="29" t="str">
        <f>VLOOKUP(H74,PELIGROS!A$2:G$445,3,0)</f>
        <v>ESTRÉS, DEPRESIÓN, TRANSTORNOS DEL SUEÑO, AUSENCIA DE ATENCIÓN</v>
      </c>
      <c r="K74" s="31" t="s">
        <v>29</v>
      </c>
      <c r="L74" s="29" t="str">
        <f>VLOOKUP(H74,PELIGROS!A$2:G$445,4,0)</f>
        <v>N/A</v>
      </c>
      <c r="M74" s="29" t="str">
        <f>VLOOKUP(H74,PELIGROS!A$2:G$445,5,0)</f>
        <v>PVE PSICOSOCIAL</v>
      </c>
      <c r="N74" s="31">
        <v>2</v>
      </c>
      <c r="O74" s="30">
        <v>3</v>
      </c>
      <c r="P74" s="30">
        <v>10</v>
      </c>
      <c r="Q74" s="30">
        <f t="shared" si="30"/>
        <v>6</v>
      </c>
      <c r="R74" s="30">
        <f t="shared" si="31"/>
        <v>60</v>
      </c>
      <c r="S74" s="30" t="str">
        <f t="shared" si="32"/>
        <v>M-6</v>
      </c>
      <c r="T74" s="32" t="str">
        <f t="shared" si="33"/>
        <v>III</v>
      </c>
      <c r="U74" s="32" t="str">
        <f t="shared" si="34"/>
        <v>Mejorable</v>
      </c>
      <c r="V74" s="90"/>
      <c r="W74" s="29" t="str">
        <f>VLOOKUP(H74,PELIGROS!A$2:G$445,6,0)</f>
        <v>ESTRÉS, ALTERACIÓN DEL SISTEMA NERVIOSO</v>
      </c>
      <c r="X74" s="31" t="s">
        <v>29</v>
      </c>
      <c r="Y74" s="31" t="s">
        <v>29</v>
      </c>
      <c r="Z74" s="31" t="s">
        <v>29</v>
      </c>
      <c r="AA74" s="31" t="s">
        <v>29</v>
      </c>
      <c r="AB74" s="29" t="str">
        <f>VLOOKUP(H74,PELIGROS!A$2:G$445,7,0)</f>
        <v>N/A</v>
      </c>
      <c r="AC74" s="31" t="s">
        <v>29</v>
      </c>
      <c r="AD74" s="97"/>
    </row>
    <row r="75" spans="1:30" ht="115.5" customHeight="1">
      <c r="A75" s="133"/>
      <c r="B75" s="135"/>
      <c r="C75" s="90"/>
      <c r="D75" s="90"/>
      <c r="E75" s="91"/>
      <c r="F75" s="91"/>
      <c r="G75" s="29" t="str">
        <f>VLOOKUP(H75,PELIGROS!A$1:G$445,2,0)</f>
        <v>Forzadas, Prolongadas</v>
      </c>
      <c r="H75" s="30" t="s">
        <v>37</v>
      </c>
      <c r="I75" s="30" t="s">
        <v>1221</v>
      </c>
      <c r="J75" s="29" t="str">
        <f>VLOOKUP(H75,PELIGROS!A$2:G$445,3,0)</f>
        <v xml:space="preserve">Lesiones osteomusculares, lesiones osteoarticulares
</v>
      </c>
      <c r="K75" s="31" t="s">
        <v>29</v>
      </c>
      <c r="L75" s="29" t="str">
        <f>VLOOKUP(H75,PELIGROS!A$2:G$445,4,0)</f>
        <v>Inspecciones planeadas e inspecciones no planeadas, procedimientos de programas de seguridad y salud en el trabajo</v>
      </c>
      <c r="M75" s="29" t="str">
        <f>VLOOKUP(H75,PELIGROS!A$2:G$445,5,0)</f>
        <v>PVE Biomecánico, programa pausas activas, exámenes periódicos, recomendaciones, control de posturas</v>
      </c>
      <c r="N75" s="31">
        <v>2</v>
      </c>
      <c r="O75" s="30">
        <v>3</v>
      </c>
      <c r="P75" s="30">
        <v>25</v>
      </c>
      <c r="Q75" s="30">
        <f t="shared" si="30"/>
        <v>6</v>
      </c>
      <c r="R75" s="30">
        <f t="shared" si="31"/>
        <v>150</v>
      </c>
      <c r="S75" s="30" t="str">
        <f t="shared" si="32"/>
        <v>M-6</v>
      </c>
      <c r="T75" s="32" t="str">
        <f t="shared" si="33"/>
        <v>II</v>
      </c>
      <c r="U75" s="32" t="str">
        <f t="shared" si="34"/>
        <v>No Aceptable o Aceptable Con Control Especifico</v>
      </c>
      <c r="V75" s="90"/>
      <c r="W75" s="29" t="str">
        <f>VLOOKUP(H75,PELIGROS!A$2:G$445,6,0)</f>
        <v>Enfermedades Osteomusculares</v>
      </c>
      <c r="X75" s="31" t="s">
        <v>29</v>
      </c>
      <c r="Y75" s="31" t="s">
        <v>29</v>
      </c>
      <c r="Z75" s="31" t="s">
        <v>29</v>
      </c>
      <c r="AA75" s="31" t="s">
        <v>29</v>
      </c>
      <c r="AB75" s="29" t="str">
        <f>VLOOKUP(H75,PELIGROS!A$2:G$445,7,0)</f>
        <v>Prevención en lesiones osteomusculares, líderes de pausas activas</v>
      </c>
      <c r="AC75" s="31" t="s">
        <v>1204</v>
      </c>
      <c r="AD75" s="97"/>
    </row>
    <row r="76" spans="1:30" ht="115.5" customHeight="1">
      <c r="A76" s="133"/>
      <c r="B76" s="135"/>
      <c r="C76" s="90"/>
      <c r="D76" s="90"/>
      <c r="E76" s="91"/>
      <c r="F76" s="91"/>
      <c r="G76" s="29" t="str">
        <f>VLOOKUP(H76,PELIGROS!A$1:G$445,2,0)</f>
        <v>Atropellamiento, Envestir</v>
      </c>
      <c r="H76" s="30" t="s">
        <v>1071</v>
      </c>
      <c r="I76" s="30" t="s">
        <v>1222</v>
      </c>
      <c r="J76" s="29" t="str">
        <f>VLOOKUP(H76,PELIGROS!A$2:G$445,3,0)</f>
        <v>Lesiones, pérdidas materiales, muerte</v>
      </c>
      <c r="K76" s="31" t="s">
        <v>29</v>
      </c>
      <c r="L76" s="29" t="str">
        <f>VLOOKUP(H76,PELIGROS!A$2:G$445,4,0)</f>
        <v>Inspecciones planeadas e inspecciones no planeadas, procedimientos de programas de seguridad y salud en el trabajo</v>
      </c>
      <c r="M76" s="29" t="str">
        <f>VLOOKUP(H76,PELIGROS!A$2:G$445,5,0)</f>
        <v>Programa de seguridad vial, señalización</v>
      </c>
      <c r="N76" s="31">
        <v>2</v>
      </c>
      <c r="O76" s="30">
        <v>4</v>
      </c>
      <c r="P76" s="30">
        <v>60</v>
      </c>
      <c r="Q76" s="30">
        <f t="shared" si="30"/>
        <v>8</v>
      </c>
      <c r="R76" s="30">
        <f t="shared" si="31"/>
        <v>480</v>
      </c>
      <c r="S76" s="30" t="str">
        <f t="shared" si="32"/>
        <v>M-8</v>
      </c>
      <c r="T76" s="32" t="str">
        <f t="shared" si="33"/>
        <v>II</v>
      </c>
      <c r="U76" s="32" t="str">
        <f t="shared" si="34"/>
        <v>No Aceptable o Aceptable Con Control Especifico</v>
      </c>
      <c r="V76" s="90"/>
      <c r="W76" s="29" t="str">
        <f>VLOOKUP(H76,PELIGROS!A$2:G$445,6,0)</f>
        <v>Muerte</v>
      </c>
      <c r="X76" s="31" t="s">
        <v>29</v>
      </c>
      <c r="Y76" s="31" t="s">
        <v>29</v>
      </c>
      <c r="Z76" s="31" t="s">
        <v>29</v>
      </c>
      <c r="AA76" s="31" t="s">
        <v>29</v>
      </c>
      <c r="AB76" s="29" t="str">
        <f>VLOOKUP(H76,PELIGROS!A$2:G$445,7,0)</f>
        <v>Seguridad vial y manejo defensivo, aseguramiento de áreas de trabajo</v>
      </c>
      <c r="AC76" s="31" t="s">
        <v>1200</v>
      </c>
      <c r="AD76" s="97"/>
    </row>
    <row r="77" spans="1:30" ht="115.5" customHeight="1">
      <c r="A77" s="133"/>
      <c r="B77" s="135"/>
      <c r="C77" s="90"/>
      <c r="D77" s="90"/>
      <c r="E77" s="91"/>
      <c r="F77" s="91"/>
      <c r="G77" s="29" t="str">
        <f>VLOOKUP(H77,PELIGROS!A$1:G$445,2,0)</f>
        <v>Ingreso a pozos, Red de acueducto o excavaciones</v>
      </c>
      <c r="H77" s="30" t="s">
        <v>552</v>
      </c>
      <c r="I77" s="30" t="s">
        <v>1222</v>
      </c>
      <c r="J77" s="29" t="str">
        <f>VLOOKUP(H77,PELIGROS!A$2:G$445,3,0)</f>
        <v>Intoxicación, asfixia, daños vías respiratorias, muerte</v>
      </c>
      <c r="K77" s="31" t="s">
        <v>29</v>
      </c>
      <c r="L77" s="29" t="str">
        <f>VLOOKUP(H77,PELIGROS!A$2:G$445,4,0)</f>
        <v>Inspecciones planeadas e inspecciones no planeadas, procedimientos de programas de seguridad y salud en el trabajo</v>
      </c>
      <c r="M77" s="29" t="str">
        <f>VLOOKUP(H77,PELIGROS!A$2:G$445,5,0)</f>
        <v>E.P.P. Colectivos, Trípode</v>
      </c>
      <c r="N77" s="31">
        <v>2</v>
      </c>
      <c r="O77" s="30">
        <v>3</v>
      </c>
      <c r="P77" s="30">
        <v>25</v>
      </c>
      <c r="Q77" s="30">
        <f t="shared" si="30"/>
        <v>6</v>
      </c>
      <c r="R77" s="30">
        <f t="shared" si="31"/>
        <v>150</v>
      </c>
      <c r="S77" s="30" t="str">
        <f t="shared" si="32"/>
        <v>M-6</v>
      </c>
      <c r="T77" s="32" t="str">
        <f t="shared" si="33"/>
        <v>II</v>
      </c>
      <c r="U77" s="32" t="str">
        <f t="shared" si="34"/>
        <v>No Aceptable o Aceptable Con Control Especifico</v>
      </c>
      <c r="V77" s="90"/>
      <c r="W77" s="29" t="str">
        <f>VLOOKUP(H77,PELIGROS!A$2:G$445,6,0)</f>
        <v>Muerte</v>
      </c>
      <c r="X77" s="31" t="s">
        <v>29</v>
      </c>
      <c r="Y77" s="31" t="s">
        <v>29</v>
      </c>
      <c r="Z77" s="31" t="s">
        <v>29</v>
      </c>
      <c r="AA77" s="31" t="s">
        <v>29</v>
      </c>
      <c r="AB77" s="29" t="str">
        <f>VLOOKUP(H77,PELIGROS!A$2:G$445,7,0)</f>
        <v>Trabajo seguro en espacios confinados y manejo de medidores de gases, diligenciamiento de permisos de trabajos, uso y manejo adecuado de E.P.P.</v>
      </c>
      <c r="AC77" s="31" t="s">
        <v>1209</v>
      </c>
      <c r="AD77" s="97"/>
    </row>
    <row r="78" spans="1:30" ht="115.5" customHeight="1">
      <c r="A78" s="133"/>
      <c r="B78" s="135"/>
      <c r="C78" s="90"/>
      <c r="D78" s="90"/>
      <c r="E78" s="91"/>
      <c r="F78" s="91"/>
      <c r="G78" s="29" t="str">
        <f>VLOOKUP(H78,PELIGROS!A$1:G$445,2,0)</f>
        <v>Superficies de trabajo irregulares o deslizantes</v>
      </c>
      <c r="H78" s="30" t="s">
        <v>571</v>
      </c>
      <c r="I78" s="30" t="s">
        <v>1222</v>
      </c>
      <c r="J78" s="29" t="str">
        <f>VLOOKUP(H78,PELIGROS!A$2:G$445,3,0)</f>
        <v>Caídas del mismo nivel, fracturas, golpe con objetos, caídas de objetos, obstrucción de rutas de evacuación</v>
      </c>
      <c r="K78" s="31" t="s">
        <v>29</v>
      </c>
      <c r="L78" s="29" t="str">
        <f>VLOOKUP(H78,PELIGROS!A$2:G$445,4,0)</f>
        <v>N/A</v>
      </c>
      <c r="M78" s="29" t="str">
        <f>VLOOKUP(H78,PELIGROS!A$2:G$445,5,0)</f>
        <v>N/A</v>
      </c>
      <c r="N78" s="31">
        <v>2</v>
      </c>
      <c r="O78" s="30">
        <v>3</v>
      </c>
      <c r="P78" s="30">
        <v>25</v>
      </c>
      <c r="Q78" s="30">
        <f t="shared" si="30"/>
        <v>6</v>
      </c>
      <c r="R78" s="30">
        <f t="shared" si="31"/>
        <v>150</v>
      </c>
      <c r="S78" s="30" t="str">
        <f t="shared" si="32"/>
        <v>M-6</v>
      </c>
      <c r="T78" s="32" t="str">
        <f t="shared" si="33"/>
        <v>II</v>
      </c>
      <c r="U78" s="32" t="str">
        <f t="shared" si="34"/>
        <v>No Aceptable o Aceptable Con Control Especifico</v>
      </c>
      <c r="V78" s="90"/>
      <c r="W78" s="29" t="str">
        <f>VLOOKUP(H78,PELIGROS!A$2:G$445,6,0)</f>
        <v>Caídas de distinto nivel</v>
      </c>
      <c r="X78" s="31" t="s">
        <v>29</v>
      </c>
      <c r="Y78" s="31" t="s">
        <v>29</v>
      </c>
      <c r="Z78" s="31" t="s">
        <v>29</v>
      </c>
      <c r="AA78" s="31" t="s">
        <v>29</v>
      </c>
      <c r="AB78" s="29" t="str">
        <f>VLOOKUP(H78,PELIGROS!A$2:G$445,7,0)</f>
        <v>Pautas Básicas en orden y aseo en el lugar de trabajo, actos y condiciones inseguras</v>
      </c>
      <c r="AC78" s="31" t="s">
        <v>1201</v>
      </c>
      <c r="AD78" s="97"/>
    </row>
    <row r="79" spans="1:30" ht="115.5" customHeight="1">
      <c r="A79" s="133"/>
      <c r="B79" s="135"/>
      <c r="C79" s="90"/>
      <c r="D79" s="90"/>
      <c r="E79" s="91"/>
      <c r="F79" s="91"/>
      <c r="G79" s="29" t="str">
        <f>VLOOKUP(H79,PELIGROS!A$1:G$445,2,0)</f>
        <v>Herramientas Manuales</v>
      </c>
      <c r="H79" s="30" t="s">
        <v>578</v>
      </c>
      <c r="I79" s="30" t="s">
        <v>1222</v>
      </c>
      <c r="J79" s="29" t="str">
        <f>VLOOKUP(H79,PELIGROS!A$2:G$445,3,0)</f>
        <v>Quemaduras, contusiones y lesiones</v>
      </c>
      <c r="K79" s="31" t="s">
        <v>29</v>
      </c>
      <c r="L79" s="29" t="str">
        <f>VLOOKUP(H79,PELIGROS!A$2:G$445,4,0)</f>
        <v>Inspecciones planeadas e inspecciones no planeadas, procedimientos de programas de seguridad y salud en el trabajo</v>
      </c>
      <c r="M79" s="29" t="str">
        <f>VLOOKUP(H79,PELIGROS!A$2:G$445,5,0)</f>
        <v>E.P.P.</v>
      </c>
      <c r="N79" s="31">
        <v>2</v>
      </c>
      <c r="O79" s="30">
        <v>3</v>
      </c>
      <c r="P79" s="30">
        <v>25</v>
      </c>
      <c r="Q79" s="30">
        <f t="shared" si="30"/>
        <v>6</v>
      </c>
      <c r="R79" s="30">
        <f t="shared" si="31"/>
        <v>150</v>
      </c>
      <c r="S79" s="30" t="str">
        <f t="shared" si="32"/>
        <v>M-6</v>
      </c>
      <c r="T79" s="32" t="str">
        <f t="shared" si="33"/>
        <v>II</v>
      </c>
      <c r="U79" s="32" t="str">
        <f t="shared" si="34"/>
        <v>No Aceptable o Aceptable Con Control Especifico</v>
      </c>
      <c r="V79" s="90"/>
      <c r="W79" s="29" t="str">
        <f>VLOOKUP(H79,PELIGROS!A$2:G$445,6,0)</f>
        <v>Amputación</v>
      </c>
      <c r="X79" s="31" t="s">
        <v>29</v>
      </c>
      <c r="Y79" s="31" t="s">
        <v>29</v>
      </c>
      <c r="Z79" s="31" t="s">
        <v>29</v>
      </c>
      <c r="AA79" s="31" t="s">
        <v>29</v>
      </c>
      <c r="AB79" s="29" t="str">
        <f>VLOOKUP(H79,PELIGROS!A$2:G$445,7,0)</f>
        <v xml:space="preserve">
Uso y manejo adecuado de E.P.P., uso y manejo adecuado de herramientas manuales y/o máquinas y equipos</v>
      </c>
      <c r="AC79" s="31" t="s">
        <v>1243</v>
      </c>
      <c r="AD79" s="97"/>
    </row>
    <row r="80" spans="1:30" ht="115.5" customHeight="1">
      <c r="A80" s="133"/>
      <c r="B80" s="135"/>
      <c r="C80" s="90"/>
      <c r="D80" s="90"/>
      <c r="E80" s="91"/>
      <c r="F80" s="91"/>
      <c r="G80" s="29" t="str">
        <f>VLOOKUP(H80,PELIGROS!A$1:G$445,2,0)</f>
        <v>Atraco, golpiza, atentados y secuestrados</v>
      </c>
      <c r="H80" s="30" t="s">
        <v>51</v>
      </c>
      <c r="I80" s="30" t="s">
        <v>1222</v>
      </c>
      <c r="J80" s="29" t="str">
        <f>VLOOKUP(H80,PELIGROS!A$2:G$445,3,0)</f>
        <v>Estrés, golpes, Secuestros</v>
      </c>
      <c r="K80" s="31" t="s">
        <v>29</v>
      </c>
      <c r="L80" s="29" t="str">
        <f>VLOOKUP(H80,PELIGROS!A$2:G$445,4,0)</f>
        <v>Inspecciones planeadas e inspecciones no planeadas, procedimientos de programas de seguridad y salud en el trabajo</v>
      </c>
      <c r="M80" s="29" t="str">
        <f>VLOOKUP(H80,PELIGROS!A$2:G$445,5,0)</f>
        <v xml:space="preserve">Uniformes Corporativos, Chaquetas corporativas, Carnetización
</v>
      </c>
      <c r="N80" s="31">
        <v>2</v>
      </c>
      <c r="O80" s="30">
        <v>3</v>
      </c>
      <c r="P80" s="30">
        <v>60</v>
      </c>
      <c r="Q80" s="30">
        <f t="shared" si="30"/>
        <v>6</v>
      </c>
      <c r="R80" s="30">
        <f t="shared" si="31"/>
        <v>360</v>
      </c>
      <c r="S80" s="30" t="str">
        <f t="shared" si="32"/>
        <v>M-6</v>
      </c>
      <c r="T80" s="32" t="str">
        <f t="shared" si="33"/>
        <v>II</v>
      </c>
      <c r="U80" s="32" t="str">
        <f t="shared" si="34"/>
        <v>No Aceptable o Aceptable Con Control Especifico</v>
      </c>
      <c r="V80" s="90"/>
      <c r="W80" s="29" t="str">
        <f>VLOOKUP(H80,PELIGROS!A$2:G$445,6,0)</f>
        <v>Secuestros</v>
      </c>
      <c r="X80" s="31" t="s">
        <v>29</v>
      </c>
      <c r="Y80" s="31" t="s">
        <v>29</v>
      </c>
      <c r="Z80" s="31" t="s">
        <v>29</v>
      </c>
      <c r="AA80" s="31" t="s">
        <v>29</v>
      </c>
      <c r="AB80" s="29" t="str">
        <f>VLOOKUP(H80,PELIGROS!A$2:G$445,7,0)</f>
        <v>N/A</v>
      </c>
      <c r="AC80" s="31" t="s">
        <v>1205</v>
      </c>
      <c r="AD80" s="97"/>
    </row>
    <row r="81" spans="1:30" ht="115.5" customHeight="1">
      <c r="A81" s="133"/>
      <c r="B81" s="135"/>
      <c r="C81" s="90"/>
      <c r="D81" s="90"/>
      <c r="E81" s="91"/>
      <c r="F81" s="91"/>
      <c r="G81" s="29" t="str">
        <f>VLOOKUP(H81,PELIGROS!A$1:G$445,2,0)</f>
        <v>MANTENIMIENTO DE PUENTE GRUAS, LIMPIEZA DE CANALES, MANTENIMIENTO DE INSTALACIONES LOCATIVAS, MANTENIMIENTO Y REPARACIÓN DE POZOS</v>
      </c>
      <c r="H81" s="29" t="s">
        <v>593</v>
      </c>
      <c r="I81" s="29" t="s">
        <v>1222</v>
      </c>
      <c r="J81" s="29" t="str">
        <f>VLOOKUP(H81,PELIGROS!A$2:G$445,3,0)</f>
        <v>LESIONES, FRACTURAS, MUERTE</v>
      </c>
      <c r="K81" s="31" t="s">
        <v>29</v>
      </c>
      <c r="L81" s="29" t="str">
        <f>VLOOKUP(H81,PELIGROS!A$2:G$445,4,0)</f>
        <v>Inspecciones planeadas e inspecciones no planeadas, procedimientos de programas de seguridad y salud en el trabajo</v>
      </c>
      <c r="M81" s="29" t="str">
        <f>VLOOKUP(H81,PELIGROS!A$2:G$445,5,0)</f>
        <v>EPP</v>
      </c>
      <c r="N81" s="31">
        <v>2</v>
      </c>
      <c r="O81" s="29">
        <v>2</v>
      </c>
      <c r="P81" s="29">
        <v>60</v>
      </c>
      <c r="Q81" s="29">
        <f t="shared" ref="Q81" si="35">N81*O81</f>
        <v>4</v>
      </c>
      <c r="R81" s="29">
        <f t="shared" ref="R81" si="36">P81*Q81</f>
        <v>240</v>
      </c>
      <c r="S81" s="29" t="str">
        <f t="shared" ref="S81" si="37">IF(Q81=40,"MA-40",IF(Q81=30,"MA-30",IF(Q81=20,"A-20",IF(Q81=10,"A-10",IF(Q81=24,"MA-24",IF(Q81=18,"A-18",IF(Q81=12,"A-12",IF(Q81=6,"M-6",IF(Q81=8,"M-8",IF(Q81=6,"M-6",IF(Q81=4,"B-4",IF(Q81=2,"B-2",))))))))))))</f>
        <v>B-4</v>
      </c>
      <c r="T81" s="34" t="str">
        <f t="shared" ref="T81" si="38">IF(R81&lt;=20,"IV",IF(R81&lt;=120,"III",IF(R81&lt;=500,"II",IF(R81&lt;=4000,"I"))))</f>
        <v>II</v>
      </c>
      <c r="U81" s="34" t="str">
        <f t="shared" ref="U81" si="39">IF(T81=0,"",IF(T81="IV","Aceptable",IF(T81="III","Mejorable",IF(T81="II","No Aceptable o Aceptable Con Control Especifico",IF(T81="I","No Aceptable","")))))</f>
        <v>No Aceptable o Aceptable Con Control Especifico</v>
      </c>
      <c r="V81" s="90"/>
      <c r="W81" s="29" t="str">
        <f>VLOOKUP(H81,PELIGROS!A$2:G$445,6,0)</f>
        <v>MUERTE</v>
      </c>
      <c r="X81" s="31" t="s">
        <v>29</v>
      </c>
      <c r="Y81" s="31" t="s">
        <v>29</v>
      </c>
      <c r="Z81" s="31" t="s">
        <v>29</v>
      </c>
      <c r="AA81" s="31" t="s">
        <v>29</v>
      </c>
      <c r="AB81" s="31" t="s">
        <v>1249</v>
      </c>
      <c r="AC81" s="31" t="s">
        <v>1248</v>
      </c>
      <c r="AD81" s="97"/>
    </row>
    <row r="82" spans="1:30" ht="115.5" customHeight="1">
      <c r="A82" s="133"/>
      <c r="B82" s="135"/>
      <c r="C82" s="90"/>
      <c r="D82" s="90"/>
      <c r="E82" s="91"/>
      <c r="F82" s="91"/>
      <c r="G82" s="29" t="str">
        <f>VLOOKUP(H82,PELIGROS!A$1:G$445,2,0)</f>
        <v>LLUVIAS, GRANIZADA, HELADAS</v>
      </c>
      <c r="H82" s="30" t="s">
        <v>78</v>
      </c>
      <c r="I82" s="30" t="s">
        <v>1223</v>
      </c>
      <c r="J82" s="29" t="str">
        <f>VLOOKUP(H82,PELIGROS!A$2:G$445,3,0)</f>
        <v>DERRUMBES, HIPOTERMIA, DAÑO EN INSTALACIONES</v>
      </c>
      <c r="K82" s="31" t="s">
        <v>29</v>
      </c>
      <c r="L82" s="29" t="str">
        <f>VLOOKUP(H82,PELIGROS!A$2:G$445,4,0)</f>
        <v>Inspecciones planeadas e inspecciones no planeadas, procedimientos de programas de seguridad y salud en el trabajo</v>
      </c>
      <c r="M82" s="29" t="str">
        <f>VLOOKUP(H82,PELIGROS!A$2:G$445,5,0)</f>
        <v>BRIGADAS DE EMERGENCIAS</v>
      </c>
      <c r="N82" s="31">
        <v>2</v>
      </c>
      <c r="O82" s="30">
        <v>1</v>
      </c>
      <c r="P82" s="30">
        <v>100</v>
      </c>
      <c r="Q82" s="30">
        <f>N82*O82</f>
        <v>2</v>
      </c>
      <c r="R82" s="30">
        <f>P82*Q82</f>
        <v>200</v>
      </c>
      <c r="S82" s="30" t="str">
        <f>IF(Q82=40,"MA-40",IF(Q82=30,"MA-30",IF(Q82=20,"A-20",IF(Q82=10,"A-10",IF(Q82=24,"MA-24",IF(Q82=18,"A-18",IF(Q82=12,"A-12",IF(Q82=6,"M-6",IF(Q82=8,"M-8",IF(Q82=6,"M-6",IF(Q82=4,"B-4",IF(Q82=2,"B-2",))))))))))))</f>
        <v>B-2</v>
      </c>
      <c r="T82" s="32" t="str">
        <f>IF(R82&lt;=20,"IV",IF(R82&lt;=120,"III",IF(R82&lt;=500,"II",IF(R82&lt;=4000,"I"))))</f>
        <v>II</v>
      </c>
      <c r="U82" s="32" t="str">
        <f>IF(T82=0,"",IF(T82="IV","Aceptable",IF(T82="III","Mejorable",IF(T82="II","No Aceptable o Aceptable Con Control Especifico",IF(T82="I","No Aceptable","")))))</f>
        <v>No Aceptable o Aceptable Con Control Especifico</v>
      </c>
      <c r="V82" s="90"/>
      <c r="W82" s="29" t="str">
        <f>VLOOKUP(H82,PELIGROS!A$2:G$445,6,0)</f>
        <v>MUERTE</v>
      </c>
      <c r="X82" s="31" t="s">
        <v>29</v>
      </c>
      <c r="Y82" s="31" t="s">
        <v>29</v>
      </c>
      <c r="Z82" s="31" t="s">
        <v>29</v>
      </c>
      <c r="AA82" s="29" t="s">
        <v>1202</v>
      </c>
      <c r="AB82" s="29" t="str">
        <f>VLOOKUP(H82,PELIGROS!A$2:G$445,7,0)</f>
        <v>ENTRENAMIENTO DE LA BRIGADA; DIVULGACIÓN DE PLAN DE EMERGENCIA</v>
      </c>
      <c r="AC82" s="31" t="s">
        <v>1203</v>
      </c>
      <c r="AD82" s="97"/>
    </row>
    <row r="83" spans="1:30" ht="115.5" customHeight="1">
      <c r="A83" s="133"/>
      <c r="B83" s="135"/>
      <c r="C83" s="90"/>
      <c r="D83" s="90"/>
      <c r="E83" s="91"/>
      <c r="F83" s="91"/>
      <c r="G83" s="29" t="str">
        <f>VLOOKUP(H83,PELIGROS!A$1:G$445,2,0)</f>
        <v>SISMOS, INCENDIOS, INUNDACIONES, TERREMOTOS, VENDAVALES, DERRUMBE</v>
      </c>
      <c r="H83" s="30" t="s">
        <v>55</v>
      </c>
      <c r="I83" s="30" t="s">
        <v>1223</v>
      </c>
      <c r="J83" s="29" t="str">
        <f>VLOOKUP(H83,PELIGROS!A$2:G$445,3,0)</f>
        <v>SISMOS, INCENDIOS, INUNDACIONES, TERREMOTOS, VENDAVALES</v>
      </c>
      <c r="K83" s="31" t="s">
        <v>29</v>
      </c>
      <c r="L83" s="29" t="str">
        <f>VLOOKUP(H83,PELIGROS!A$2:G$445,4,0)</f>
        <v>Inspecciones planeadas e inspecciones no planeadas, procedimientos de programas de seguridad y salud en el trabajo</v>
      </c>
      <c r="M83" s="29" t="str">
        <f>VLOOKUP(H83,PELIGROS!A$2:G$445,5,0)</f>
        <v>BRIGADAS DE EMERGENCIAS</v>
      </c>
      <c r="N83" s="31">
        <v>2</v>
      </c>
      <c r="O83" s="30">
        <v>1</v>
      </c>
      <c r="P83" s="30">
        <v>100</v>
      </c>
      <c r="Q83" s="30">
        <f>N83*O83</f>
        <v>2</v>
      </c>
      <c r="R83" s="30">
        <f>P83*Q83</f>
        <v>200</v>
      </c>
      <c r="S83" s="30" t="str">
        <f>IF(Q83=40,"MA-40",IF(Q83=30,"MA-30",IF(Q83=20,"A-20",IF(Q83=10,"A-10",IF(Q83=24,"MA-24",IF(Q83=18,"A-18",IF(Q83=12,"A-12",IF(Q83=6,"M-6",IF(Q83=8,"M-8",IF(Q83=6,"M-6",IF(Q83=4,"B-4",IF(Q83=2,"B-2",))))))))))))</f>
        <v>B-2</v>
      </c>
      <c r="T83" s="32" t="str">
        <f>IF(R83&lt;=20,"IV",IF(R83&lt;=120,"III",IF(R83&lt;=500,"II",IF(R83&lt;=4000,"I"))))</f>
        <v>II</v>
      </c>
      <c r="U83" s="32" t="str">
        <f>IF(T83=0,"",IF(T83="IV","Aceptable",IF(T83="III","Mejorable",IF(T83="II","No Aceptable o Aceptable Con Control Especifico",IF(T83="I","No Aceptable","")))))</f>
        <v>No Aceptable o Aceptable Con Control Especifico</v>
      </c>
      <c r="V83" s="90"/>
      <c r="W83" s="29" t="str">
        <f>VLOOKUP(H83,PELIGROS!A$2:G$445,6,0)</f>
        <v>MUERTE</v>
      </c>
      <c r="X83" s="31" t="s">
        <v>29</v>
      </c>
      <c r="Y83" s="31" t="s">
        <v>29</v>
      </c>
      <c r="Z83" s="31" t="s">
        <v>29</v>
      </c>
      <c r="AA83" s="29" t="s">
        <v>29</v>
      </c>
      <c r="AB83" s="29" t="str">
        <f>VLOOKUP(H83,PELIGROS!A$2:G$445,7,0)</f>
        <v>ENTRENAMIENTO DE LA BRIGADA; DIVULGACIÓN DE PLAN DE EMERGENCIA</v>
      </c>
      <c r="AC83" s="31" t="s">
        <v>29</v>
      </c>
      <c r="AD83" s="97"/>
    </row>
    <row r="84" spans="1:30" ht="13.5" thickBot="1">
      <c r="A84" s="134"/>
      <c r="B84" s="136"/>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5"/>
    </row>
    <row r="85" spans="1:30" ht="13.5" thickBot="1"/>
    <row r="86" spans="1:30">
      <c r="A86" s="123" t="s">
        <v>1074</v>
      </c>
      <c r="B86" s="124"/>
      <c r="C86" s="124"/>
      <c r="D86" s="124"/>
      <c r="E86" s="124"/>
      <c r="F86" s="124"/>
      <c r="G86" s="125"/>
    </row>
    <row r="87" spans="1:30">
      <c r="A87" s="126" t="s">
        <v>1075</v>
      </c>
      <c r="B87" s="127"/>
      <c r="C87" s="127"/>
      <c r="D87" s="128" t="s">
        <v>1076</v>
      </c>
      <c r="E87" s="128"/>
      <c r="F87" s="128"/>
      <c r="G87" s="129"/>
    </row>
    <row r="88" spans="1:30" ht="33.75" customHeight="1">
      <c r="A88" s="68" t="s">
        <v>1230</v>
      </c>
      <c r="B88" s="69"/>
      <c r="C88" s="69"/>
      <c r="D88" s="69" t="s">
        <v>1231</v>
      </c>
      <c r="E88" s="69"/>
      <c r="F88" s="69"/>
      <c r="G88" s="86"/>
    </row>
    <row r="89" spans="1:30" ht="33.75" customHeight="1">
      <c r="A89" s="68" t="s">
        <v>1236</v>
      </c>
      <c r="B89" s="69"/>
      <c r="C89" s="69"/>
      <c r="D89" s="137" t="s">
        <v>1253</v>
      </c>
      <c r="E89" s="137"/>
      <c r="F89" s="137"/>
      <c r="G89" s="138"/>
    </row>
    <row r="90" spans="1:30" ht="33.75" customHeight="1">
      <c r="A90" s="68" t="s">
        <v>1236</v>
      </c>
      <c r="B90" s="69"/>
      <c r="C90" s="69"/>
      <c r="D90" s="137" t="s">
        <v>1254</v>
      </c>
      <c r="E90" s="137"/>
      <c r="F90" s="137"/>
      <c r="G90" s="138"/>
    </row>
    <row r="91" spans="1:30" ht="33.75" customHeight="1">
      <c r="A91" s="107" t="s">
        <v>1234</v>
      </c>
      <c r="B91" s="105"/>
      <c r="C91" s="105"/>
      <c r="D91" s="105" t="s">
        <v>1256</v>
      </c>
      <c r="E91" s="105"/>
      <c r="F91" s="105"/>
      <c r="G91" s="106"/>
    </row>
    <row r="92" spans="1:30" ht="33.75" customHeight="1">
      <c r="A92" s="107" t="s">
        <v>1234</v>
      </c>
      <c r="B92" s="105"/>
      <c r="C92" s="105"/>
      <c r="D92" s="105" t="s">
        <v>1235</v>
      </c>
      <c r="E92" s="105"/>
      <c r="F92" s="105"/>
      <c r="G92" s="106"/>
    </row>
    <row r="93" spans="1:30" ht="33.75" customHeight="1">
      <c r="A93" s="107" t="s">
        <v>1234</v>
      </c>
      <c r="B93" s="105"/>
      <c r="C93" s="105"/>
      <c r="D93" s="105" t="s">
        <v>1257</v>
      </c>
      <c r="E93" s="105"/>
      <c r="F93" s="105"/>
      <c r="G93" s="106"/>
    </row>
    <row r="94" spans="1:30" ht="33.75" customHeight="1">
      <c r="A94" s="107" t="s">
        <v>1234</v>
      </c>
      <c r="B94" s="105"/>
      <c r="C94" s="105"/>
      <c r="D94" s="105" t="s">
        <v>1238</v>
      </c>
      <c r="E94" s="105"/>
      <c r="F94" s="105"/>
      <c r="G94" s="106"/>
    </row>
    <row r="95" spans="1:30" ht="34.5" customHeight="1">
      <c r="A95" s="68" t="s">
        <v>1236</v>
      </c>
      <c r="B95" s="69"/>
      <c r="C95" s="69"/>
      <c r="D95" s="137" t="s">
        <v>1255</v>
      </c>
      <c r="E95" s="137"/>
      <c r="F95" s="137"/>
      <c r="G95" s="138"/>
    </row>
    <row r="96" spans="1:30" ht="24.75" customHeight="1" thickBot="1">
      <c r="A96" s="102"/>
      <c r="B96" s="103"/>
      <c r="C96" s="130"/>
      <c r="D96" s="131"/>
      <c r="E96" s="131"/>
      <c r="F96" s="131"/>
      <c r="G96" s="132"/>
    </row>
  </sheetData>
  <sortState ref="C64:AD81">
    <sortCondition ref="I64:I81" customList="BIOLÓGICO,FÍSICO,QUÍMICO,PSICOSOCIAL,BIOMECÁNICO,CONDICIONES DE SEGURIDAD,FENÓMENOS NATURALES"/>
  </sortState>
  <mergeCells count="62">
    <mergeCell ref="A96:C96"/>
    <mergeCell ref="D96:G96"/>
    <mergeCell ref="A11:A84"/>
    <mergeCell ref="B11:B84"/>
    <mergeCell ref="D95:G95"/>
    <mergeCell ref="A93:C93"/>
    <mergeCell ref="D93:G93"/>
    <mergeCell ref="A94:C94"/>
    <mergeCell ref="D94:G94"/>
    <mergeCell ref="A95:C95"/>
    <mergeCell ref="D89:G89"/>
    <mergeCell ref="A90:C90"/>
    <mergeCell ref="D90:G90"/>
    <mergeCell ref="A91:C91"/>
    <mergeCell ref="D91:G91"/>
    <mergeCell ref="A92:C92"/>
    <mergeCell ref="D92:G92"/>
    <mergeCell ref="A86:G86"/>
    <mergeCell ref="A87:C87"/>
    <mergeCell ref="D87:G87"/>
    <mergeCell ref="A88:C88"/>
    <mergeCell ref="D88:G88"/>
    <mergeCell ref="A89:C89"/>
    <mergeCell ref="V66:V83"/>
    <mergeCell ref="AD66:AD83"/>
    <mergeCell ref="G8:I9"/>
    <mergeCell ref="H10:I10"/>
    <mergeCell ref="V11:V28"/>
    <mergeCell ref="J8:J10"/>
    <mergeCell ref="K8:M9"/>
    <mergeCell ref="N8:T9"/>
    <mergeCell ref="U8:U9"/>
    <mergeCell ref="V8:W9"/>
    <mergeCell ref="X8:AD9"/>
    <mergeCell ref="AD11:AD28"/>
    <mergeCell ref="V29:V47"/>
    <mergeCell ref="AD29:AD47"/>
    <mergeCell ref="V48:V65"/>
    <mergeCell ref="AD48:AD65"/>
    <mergeCell ref="C66:C83"/>
    <mergeCell ref="D66:D83"/>
    <mergeCell ref="E66:E83"/>
    <mergeCell ref="F66:F83"/>
    <mergeCell ref="C48:C65"/>
    <mergeCell ref="D48:D65"/>
    <mergeCell ref="E48:E65"/>
    <mergeCell ref="F48:F65"/>
    <mergeCell ref="C11:C28"/>
    <mergeCell ref="D11:D28"/>
    <mergeCell ref="E11:E28"/>
    <mergeCell ref="F11:F28"/>
    <mergeCell ref="C29:C47"/>
    <mergeCell ref="D29:D47"/>
    <mergeCell ref="E29:E47"/>
    <mergeCell ref="F29:F47"/>
    <mergeCell ref="C2:G2"/>
    <mergeCell ref="C3:G3"/>
    <mergeCell ref="C4:G4"/>
    <mergeCell ref="E5:G5"/>
    <mergeCell ref="A8:A10"/>
    <mergeCell ref="B8:B10"/>
    <mergeCell ref="C8:F9"/>
  </mergeCells>
  <conditionalFormatting sqref="P11:P25 P27:P44 P46:P62">
    <cfRule type="cellIs" priority="58" stopIfTrue="1" operator="equal">
      <formula>"10, 25, 50, 100"</formula>
    </cfRule>
  </conditionalFormatting>
  <conditionalFormatting sqref="U1:U10 U84:U1048576">
    <cfRule type="containsText" dxfId="131" priority="55" operator="containsText" text="No Aceptable o Aceptable con Control Especifico">
      <formula>NOT(ISERROR(SEARCH("No Aceptable o Aceptable con Control Especifico",U1)))</formula>
    </cfRule>
    <cfRule type="containsText" dxfId="130" priority="56" operator="containsText" text="No Aceptable">
      <formula>NOT(ISERROR(SEARCH("No Aceptable",U1)))</formula>
    </cfRule>
    <cfRule type="containsText" dxfId="129" priority="57" operator="containsText" text="No Aceptable o Aceptable con Control Especifico">
      <formula>NOT(ISERROR(SEARCH("No Aceptable o Aceptable con Control Especifico",U1)))</formula>
    </cfRule>
  </conditionalFormatting>
  <conditionalFormatting sqref="T1:T10 T84:T1048576">
    <cfRule type="cellIs" dxfId="128" priority="54" operator="equal">
      <formula>"II"</formula>
    </cfRule>
  </conditionalFormatting>
  <conditionalFormatting sqref="P81">
    <cfRule type="cellIs" priority="1" stopIfTrue="1" operator="equal">
      <formula>"10, 25, 50, 100"</formula>
    </cfRule>
  </conditionalFormatting>
  <conditionalFormatting sqref="U11:U25 U27:U44 U46:U62 U64:U80 U82:U83">
    <cfRule type="containsText" dxfId="127" priority="37" stopIfTrue="1" operator="containsText" text="Mejorable">
      <formula>NOT(ISERROR(SEARCH("Mejorable",U11)))</formula>
    </cfRule>
  </conditionalFormatting>
  <conditionalFormatting sqref="P64:P80 P82:P83">
    <cfRule type="cellIs" priority="45" stopIfTrue="1" operator="equal">
      <formula>"10, 25, 50, 100"</formula>
    </cfRule>
  </conditionalFormatting>
  <conditionalFormatting sqref="T11:T25 T27:T44 T46:T62 T64:T80 T82:T83">
    <cfRule type="cellIs" dxfId="126" priority="41" stopIfTrue="1" operator="equal">
      <formula>"IV"</formula>
    </cfRule>
    <cfRule type="cellIs" dxfId="125" priority="42" stopIfTrue="1" operator="equal">
      <formula>"III"</formula>
    </cfRule>
    <cfRule type="cellIs" dxfId="124" priority="43" stopIfTrue="1" operator="equal">
      <formula>"II"</formula>
    </cfRule>
    <cfRule type="cellIs" dxfId="123" priority="44" stopIfTrue="1" operator="equal">
      <formula>"I"</formula>
    </cfRule>
  </conditionalFormatting>
  <conditionalFormatting sqref="U11:U25 U27:U44 U46:U62 U64:U80 U82:U83">
    <cfRule type="cellIs" dxfId="122" priority="39" stopIfTrue="1" operator="equal">
      <formula>"No Aceptable"</formula>
    </cfRule>
    <cfRule type="cellIs" dxfId="121" priority="40" stopIfTrue="1" operator="equal">
      <formula>"Aceptable"</formula>
    </cfRule>
  </conditionalFormatting>
  <conditionalFormatting sqref="U11:U25 U27:U44 U46:U62 U64:U80 U82:U83">
    <cfRule type="cellIs" dxfId="120" priority="38" stopIfTrue="1" operator="equal">
      <formula>"No Aceptable o Aceptable Con Control Especifico"</formula>
    </cfRule>
  </conditionalFormatting>
  <conditionalFormatting sqref="T26">
    <cfRule type="cellIs" dxfId="119" priority="33" stopIfTrue="1" operator="equal">
      <formula>"IV"</formula>
    </cfRule>
    <cfRule type="cellIs" dxfId="118" priority="34" stopIfTrue="1" operator="equal">
      <formula>"III"</formula>
    </cfRule>
    <cfRule type="cellIs" dxfId="117" priority="35" stopIfTrue="1" operator="equal">
      <formula>"II"</formula>
    </cfRule>
    <cfRule type="cellIs" dxfId="116" priority="36" stopIfTrue="1" operator="equal">
      <formula>"I"</formula>
    </cfRule>
  </conditionalFormatting>
  <conditionalFormatting sqref="U26">
    <cfRule type="cellIs" dxfId="115" priority="31" stopIfTrue="1" operator="equal">
      <formula>"No Aceptable"</formula>
    </cfRule>
    <cfRule type="cellIs" dxfId="114" priority="32" stopIfTrue="1" operator="equal">
      <formula>"Aceptable"</formula>
    </cfRule>
  </conditionalFormatting>
  <conditionalFormatting sqref="U26">
    <cfRule type="cellIs" dxfId="113" priority="30" stopIfTrue="1" operator="equal">
      <formula>"No Aceptable o Aceptable Con Control Especifico"</formula>
    </cfRule>
  </conditionalFormatting>
  <conditionalFormatting sqref="U26">
    <cfRule type="containsText" dxfId="112" priority="29" stopIfTrue="1" operator="containsText" text="Mejorable">
      <formula>NOT(ISERROR(SEARCH("Mejorable",U26)))</formula>
    </cfRule>
  </conditionalFormatting>
  <conditionalFormatting sqref="P26">
    <cfRule type="cellIs" priority="28" stopIfTrue="1" operator="equal">
      <formula>"10, 25, 50, 100"</formula>
    </cfRule>
  </conditionalFormatting>
  <conditionalFormatting sqref="T45">
    <cfRule type="cellIs" dxfId="111" priority="24" stopIfTrue="1" operator="equal">
      <formula>"IV"</formula>
    </cfRule>
    <cfRule type="cellIs" dxfId="110" priority="25" stopIfTrue="1" operator="equal">
      <formula>"III"</formula>
    </cfRule>
    <cfRule type="cellIs" dxfId="109" priority="26" stopIfTrue="1" operator="equal">
      <formula>"II"</formula>
    </cfRule>
    <cfRule type="cellIs" dxfId="108" priority="27" stopIfTrue="1" operator="equal">
      <formula>"I"</formula>
    </cfRule>
  </conditionalFormatting>
  <conditionalFormatting sqref="U45">
    <cfRule type="cellIs" dxfId="107" priority="22" stopIfTrue="1" operator="equal">
      <formula>"No Aceptable"</formula>
    </cfRule>
    <cfRule type="cellIs" dxfId="106" priority="23" stopIfTrue="1" operator="equal">
      <formula>"Aceptable"</formula>
    </cfRule>
  </conditionalFormatting>
  <conditionalFormatting sqref="U45">
    <cfRule type="cellIs" dxfId="105" priority="21" stopIfTrue="1" operator="equal">
      <formula>"No Aceptable o Aceptable Con Control Especifico"</formula>
    </cfRule>
  </conditionalFormatting>
  <conditionalFormatting sqref="U45">
    <cfRule type="containsText" dxfId="104" priority="20" stopIfTrue="1" operator="containsText" text="Mejorable">
      <formula>NOT(ISERROR(SEARCH("Mejorable",U45)))</formula>
    </cfRule>
  </conditionalFormatting>
  <conditionalFormatting sqref="P45">
    <cfRule type="cellIs" priority="19" stopIfTrue="1" operator="equal">
      <formula>"10, 25, 50, 100"</formula>
    </cfRule>
  </conditionalFormatting>
  <conditionalFormatting sqref="T63">
    <cfRule type="cellIs" dxfId="103" priority="15" stopIfTrue="1" operator="equal">
      <formula>"IV"</formula>
    </cfRule>
    <cfRule type="cellIs" dxfId="102" priority="16" stopIfTrue="1" operator="equal">
      <formula>"III"</formula>
    </cfRule>
    <cfRule type="cellIs" dxfId="101" priority="17" stopIfTrue="1" operator="equal">
      <formula>"II"</formula>
    </cfRule>
    <cfRule type="cellIs" dxfId="100" priority="18" stopIfTrue="1" operator="equal">
      <formula>"I"</formula>
    </cfRule>
  </conditionalFormatting>
  <conditionalFormatting sqref="U63">
    <cfRule type="cellIs" dxfId="99" priority="13" stopIfTrue="1" operator="equal">
      <formula>"No Aceptable"</formula>
    </cfRule>
    <cfRule type="cellIs" dxfId="98" priority="14" stopIfTrue="1" operator="equal">
      <formula>"Aceptable"</formula>
    </cfRule>
  </conditionalFormatting>
  <conditionalFormatting sqref="U63">
    <cfRule type="cellIs" dxfId="97" priority="12" stopIfTrue="1" operator="equal">
      <formula>"No Aceptable o Aceptable Con Control Especifico"</formula>
    </cfRule>
  </conditionalFormatting>
  <conditionalFormatting sqref="U63">
    <cfRule type="containsText" dxfId="96" priority="11" stopIfTrue="1" operator="containsText" text="Mejorable">
      <formula>NOT(ISERROR(SEARCH("Mejorable",U63)))</formula>
    </cfRule>
  </conditionalFormatting>
  <conditionalFormatting sqref="P63">
    <cfRule type="cellIs" priority="10" stopIfTrue="1" operator="equal">
      <formula>"10, 25, 50, 100"</formula>
    </cfRule>
  </conditionalFormatting>
  <conditionalFormatting sqref="T81">
    <cfRule type="cellIs" dxfId="95" priority="6" stopIfTrue="1" operator="equal">
      <formula>"IV"</formula>
    </cfRule>
    <cfRule type="cellIs" dxfId="94" priority="7" stopIfTrue="1" operator="equal">
      <formula>"III"</formula>
    </cfRule>
    <cfRule type="cellIs" dxfId="93" priority="8" stopIfTrue="1" operator="equal">
      <formula>"II"</formula>
    </cfRule>
    <cfRule type="cellIs" dxfId="92" priority="9" stopIfTrue="1" operator="equal">
      <formula>"I"</formula>
    </cfRule>
  </conditionalFormatting>
  <conditionalFormatting sqref="U81">
    <cfRule type="cellIs" dxfId="91" priority="4" stopIfTrue="1" operator="equal">
      <formula>"No Aceptable"</formula>
    </cfRule>
    <cfRule type="cellIs" dxfId="90" priority="5" stopIfTrue="1" operator="equal">
      <formula>"Aceptable"</formula>
    </cfRule>
  </conditionalFormatting>
  <conditionalFormatting sqref="U81">
    <cfRule type="cellIs" dxfId="89" priority="3" stopIfTrue="1" operator="equal">
      <formula>"No Aceptable o Aceptable Con Control Especifico"</formula>
    </cfRule>
  </conditionalFormatting>
  <conditionalFormatting sqref="U81">
    <cfRule type="containsText" dxfId="88" priority="2" stopIfTrue="1" operator="containsText" text="Mejorable">
      <formula>NOT(ISERROR(SEARCH("Mejorable",U81)))</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83">
      <formula1>10</formula1>
      <formula2>100</formula2>
    </dataValidation>
    <dataValidation type="whole" allowBlank="1" showInputMessage="1" showErrorMessage="1" prompt="1 Esporadica (EE)_x000a_2 Ocasional (EO)_x000a_3 Frecuente (EF)_x000a_4 continua (EC)" sqref="O11:O83">
      <formula1>1</formula1>
      <formula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PELIGROS!$A$2:$A$445</xm:f>
          </x14:formula1>
          <xm:sqref>H11:H25 H27:H44 H46:H62 H64:H80 H82:H83</xm:sqref>
        </x14:dataValidation>
        <x14:dataValidation type="list" allowBlank="1" showInputMessage="1" showErrorMessage="1">
          <x14:formula1>
            <xm:f>[2]Hoja1!#REF!</xm:f>
          </x14:formula1>
          <xm:sqref>H26 H45 H63 H81</xm:sqref>
        </x14:dataValidation>
        <x14:dataValidation type="list" allowBlank="1" showInputMessage="1" showErrorMessage="1">
          <x14:formula1>
            <xm:f>FUNCIONES!$A$2:$A$82</xm:f>
          </x14:formula1>
          <xm:sqref>E11:E83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zoomScale="50" zoomScaleNormal="50" workbookViewId="0">
      <selection activeCell="E11" sqref="E11:E26"/>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6" t="s">
        <v>1286</v>
      </c>
      <c r="D2" s="57"/>
      <c r="E2" s="57"/>
      <c r="F2" s="57"/>
      <c r="G2" s="58"/>
      <c r="K2" s="9"/>
      <c r="L2" s="9"/>
      <c r="M2" s="9"/>
      <c r="V2" s="9"/>
      <c r="AB2" s="10"/>
      <c r="AC2" s="6"/>
      <c r="AD2" s="6"/>
    </row>
    <row r="3" spans="1:30" s="8" customFormat="1" ht="15" customHeight="1">
      <c r="A3" s="5"/>
      <c r="B3" s="6"/>
      <c r="C3" s="59" t="s">
        <v>1192</v>
      </c>
      <c r="D3" s="60"/>
      <c r="E3" s="60"/>
      <c r="F3" s="60"/>
      <c r="G3" s="61"/>
      <c r="K3" s="9"/>
      <c r="L3" s="9"/>
      <c r="M3" s="9"/>
      <c r="V3" s="9"/>
      <c r="AB3" s="10"/>
      <c r="AC3" s="6"/>
      <c r="AD3" s="6"/>
    </row>
    <row r="4" spans="1:30" s="8" customFormat="1" ht="15" customHeight="1" thickBot="1">
      <c r="A4" s="5"/>
      <c r="B4" s="6"/>
      <c r="C4" s="62" t="s">
        <v>1258</v>
      </c>
      <c r="D4" s="63"/>
      <c r="E4" s="63"/>
      <c r="F4" s="63"/>
      <c r="G4" s="64"/>
      <c r="K4" s="9"/>
      <c r="L4" s="9"/>
      <c r="M4" s="9"/>
      <c r="V4" s="9"/>
      <c r="AB4" s="10"/>
      <c r="AC4" s="6"/>
      <c r="AD4" s="6"/>
    </row>
    <row r="5" spans="1:30" s="8" customFormat="1" ht="11.25" customHeight="1">
      <c r="A5" s="5"/>
      <c r="B5" s="6"/>
      <c r="C5" s="11" t="s">
        <v>1077</v>
      </c>
      <c r="E5" s="65"/>
      <c r="F5" s="65"/>
      <c r="G5" s="65"/>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c r="A8" s="140" t="s">
        <v>10</v>
      </c>
      <c r="B8" s="142" t="s">
        <v>11</v>
      </c>
      <c r="C8" s="144" t="s">
        <v>1191</v>
      </c>
      <c r="D8" s="144"/>
      <c r="E8" s="144"/>
      <c r="F8" s="144"/>
      <c r="G8" s="144" t="s">
        <v>0</v>
      </c>
      <c r="H8" s="144"/>
      <c r="I8" s="144"/>
      <c r="J8" s="146" t="s">
        <v>1</v>
      </c>
      <c r="K8" s="144" t="s">
        <v>2</v>
      </c>
      <c r="L8" s="144"/>
      <c r="M8" s="144"/>
      <c r="N8" s="144" t="s">
        <v>3</v>
      </c>
      <c r="O8" s="144"/>
      <c r="P8" s="144"/>
      <c r="Q8" s="144"/>
      <c r="R8" s="144"/>
      <c r="S8" s="144"/>
      <c r="T8" s="144"/>
      <c r="U8" s="144" t="s">
        <v>4</v>
      </c>
      <c r="V8" s="144" t="s">
        <v>5</v>
      </c>
      <c r="W8" s="153"/>
      <c r="X8" s="149" t="s">
        <v>6</v>
      </c>
      <c r="Y8" s="149"/>
      <c r="Z8" s="149"/>
      <c r="AA8" s="149"/>
      <c r="AB8" s="149"/>
      <c r="AC8" s="149"/>
      <c r="AD8" s="150"/>
    </row>
    <row r="9" spans="1:30" ht="15.75" customHeight="1">
      <c r="A9" s="141"/>
      <c r="B9" s="143"/>
      <c r="C9" s="145"/>
      <c r="D9" s="145"/>
      <c r="E9" s="145"/>
      <c r="F9" s="145"/>
      <c r="G9" s="145"/>
      <c r="H9" s="145"/>
      <c r="I9" s="145"/>
      <c r="J9" s="147"/>
      <c r="K9" s="145"/>
      <c r="L9" s="145"/>
      <c r="M9" s="145"/>
      <c r="N9" s="145"/>
      <c r="O9" s="145"/>
      <c r="P9" s="145"/>
      <c r="Q9" s="145"/>
      <c r="R9" s="145"/>
      <c r="S9" s="145"/>
      <c r="T9" s="145"/>
      <c r="U9" s="148"/>
      <c r="V9" s="148"/>
      <c r="W9" s="148"/>
      <c r="X9" s="151"/>
      <c r="Y9" s="151"/>
      <c r="Z9" s="151"/>
      <c r="AA9" s="151"/>
      <c r="AB9" s="151"/>
      <c r="AC9" s="151"/>
      <c r="AD9" s="152"/>
    </row>
    <row r="10" spans="1:30" ht="60">
      <c r="A10" s="141"/>
      <c r="B10" s="143"/>
      <c r="C10" s="46" t="s">
        <v>12</v>
      </c>
      <c r="D10" s="46" t="s">
        <v>13</v>
      </c>
      <c r="E10" s="46" t="s">
        <v>1034</v>
      </c>
      <c r="F10" s="46" t="s">
        <v>14</v>
      </c>
      <c r="G10" s="46" t="s">
        <v>15</v>
      </c>
      <c r="H10" s="147" t="s">
        <v>16</v>
      </c>
      <c r="I10" s="147"/>
      <c r="J10" s="147"/>
      <c r="K10" s="46" t="s">
        <v>17</v>
      </c>
      <c r="L10" s="46" t="s">
        <v>18</v>
      </c>
      <c r="M10" s="46" t="s">
        <v>19</v>
      </c>
      <c r="N10" s="46" t="s">
        <v>20</v>
      </c>
      <c r="O10" s="46" t="s">
        <v>21</v>
      </c>
      <c r="P10" s="46" t="s">
        <v>34</v>
      </c>
      <c r="Q10" s="46" t="s">
        <v>33</v>
      </c>
      <c r="R10" s="46" t="s">
        <v>22</v>
      </c>
      <c r="S10" s="46" t="s">
        <v>35</v>
      </c>
      <c r="T10" s="46" t="s">
        <v>23</v>
      </c>
      <c r="U10" s="46" t="s">
        <v>24</v>
      </c>
      <c r="V10" s="46" t="s">
        <v>36</v>
      </c>
      <c r="W10" s="46" t="s">
        <v>25</v>
      </c>
      <c r="X10" s="46" t="s">
        <v>7</v>
      </c>
      <c r="Y10" s="46" t="s">
        <v>8</v>
      </c>
      <c r="Z10" s="46" t="s">
        <v>9</v>
      </c>
      <c r="AA10" s="46" t="s">
        <v>28</v>
      </c>
      <c r="AB10" s="46" t="s">
        <v>1190</v>
      </c>
      <c r="AC10" s="46" t="s">
        <v>26</v>
      </c>
      <c r="AD10" s="47" t="s">
        <v>581</v>
      </c>
    </row>
    <row r="11" spans="1:30" ht="150.75" customHeight="1">
      <c r="A11" s="156" t="s">
        <v>1267</v>
      </c>
      <c r="B11" s="158" t="s">
        <v>1251</v>
      </c>
      <c r="C11" s="90" t="s">
        <v>1262</v>
      </c>
      <c r="D11" s="90" t="s">
        <v>1263</v>
      </c>
      <c r="E11" s="91" t="s">
        <v>976</v>
      </c>
      <c r="F11" s="91" t="s">
        <v>1196</v>
      </c>
      <c r="G11" s="29" t="str">
        <f>VLOOKUP(H11,PELIGROS!A$1:G$445,2,0)</f>
        <v>Bacteria</v>
      </c>
      <c r="H11" s="29" t="s">
        <v>96</v>
      </c>
      <c r="I11" s="29" t="str">
        <f>IF(H11="FLUIDOS","BIOLÓGICO",IF(H11="MORDEDURAS","BIOLÓGICO",IF(H11="PARÁSITOS","BIOLÓGICO",IF(H11="BACTERIAS","BIOLÓGICO",IF(H11="BACTERIAS (OFICINAS)","BIOLÓGICO",IF(H11="HONGOS","BIOLÓGICO",IF(H11="VIRUS","BIOLÓGICO",IF(H11="VIRUS (OFICINAS)","BIOLÓGICO",IF(H11="ESFUERZO VOCAL","FÍSICO",IF(H11="ILUMINACIÓN","FÍSICO",IF(H11="ILUMINACIÓN (2)","FÍSICO",IF(H11="ILUMINACIÓN (3)","FÍSICO",IF(H11="RADIACIÓN IONIZANTE","FÍSICO",IF(H11="RADIACIÓN NO IONIZANTE","FÍSICO",IF(H11="RUIDO","FÍSICO",IF(H11="TEMPERATURAS EXTREMAS CALOR","FÍSICO",IF(H11="TEMPERATURAS EXTREMAS FRÍO","FÍSICO",IF(H11="VIBRACIONES","FÍSICO",IF(H11="ALMACENAMIENTO DE PRODUCTOS QUÍMICOS","QUÍMICO",IF(H11="GASES Y VAPORES DETECTABLES ORGANOLÉPTICAMENTE","QUÍMICO",IF(H11="GASES Y VAPORES NO DETECTABLES ORGANOLÉPTICAMENTE","QUÍMICO",IF(H11="HUMOS","QUÍMICO",IF(H11="LÍQUIDOS","QUÍMICO",IF(H11="MATERIAL PARTICULADO","QUÍMICO",IF(H11="POLVOS INORGÁNICOS","QUÍMICO",IF(H11="ALTA CONCENTRACIÓN","PSICOSOCIAL",IF(H11="ATENCIÓN AL PÚBLICO","PSICOSOCIAL",IF(H11="CARGA DE TRABAJO","PSICOSOCIAL",IF(H11="ORGANIZACIÓN","PSICOSOCIAL",IF(H11="JORNADAS EXTRAS","PSICOSOCIAL",IF(H11="MONOTONÍA","PSICOSOCIAL",IF(H11="POSTURA","BIOMECÁNICO",IF(H11="MOVIMIENTO REPETITIVO","BIOMECÁNICO",IF(H11="MOVIMIENTOS REPETITIVO (OFICINAS)","BIOMECÁNICO",IF(H11="SOBRECARGAS","BIOMECÁNICO",IF(H11="ACCIDENTE DE TRÁNSITO","CONDICIONES DE SEGURIDAD",IF(H11="ELÉCTRICO","CONDICIONES DE SEGURIDAD",IF(H11="ESPACIO CONFINADO","CONDICIONES DE SEGURIDAD",IF(H11="EXCAVACIONES","CONDICIONES DE SEGURIDAD",IF(H11="INCENDIO","CONDICIONES DE SEGURIDAD",IF(H11="IZAJE CON PUENTE GRÚA","CONDICIONES DE SEGURIDAD",IF(H11="IZAJE DE PERSONAS","CONDICIONES DE SEGURIDAD",IF(H11="IZAJE DE CARGAS","CONDICIONES DE SEGURIDAD",IF(H11="IZAJE DE MAQUINARIA Y EQUIPO","CONDICIONES DE SEGURIDAD",IF(H11="LOCATIVO","CONDICIONES DE SEGURIDAD",IF(H11="LOCATIVO (1)","CONDICIONES DE SEGURIDAD",IF(H11="LOCATIVO (2)","CONDICIONES DE SEGURIDAD",IF(H11="RIESGO MECÁNICO HERRAMIENTAS","CONDICIONES DE SEGURIDAD",IF(H11="RIESGO MECÁNICO MAQUINARIA","CONDICIONES DE SEGURIDAD",IF(H11="RIESGO PÚBLICO","CONDICIONES DE SEGURIDAD",IF(H11="SOLDADURA","CONDICIONES DE SEGURIDAD",IF(H11="TECNOLÓGICO","CONDICIONES DE SEGURIDAD",IF(H11="TRABAJO EN ALTURAS","CONDICIONES DE SEGURIDAD",IF(H11="DERRUMBES","FENÓMENOS NATURALES",IF(H11="GRANIZADAS","FENÓMENOS NATURALES",IF(H11="HELADAS","FENÓMENOS NATURALES",IF(H11="INCENDIOS","FENÓMENOS NATURALES",IF(H11="INUNDACIONES","FENÓMENOS NATURALES",IF(H11="LLUVIAS","FENÓMENOS NATURALES",IF(H11="SISMOS","FENÓMENOS NATURALES",IF(H11="TERREMOTOS","FENÓMENOS NATURALES",IF(H11="VENDAVALES","FENÓMENOS NATURALES","OTRO"))))))))))))))))))))))))))))))))))))))))))))))))))))))))))))))</f>
        <v>BIOLÓGICO</v>
      </c>
      <c r="J11" s="29" t="str">
        <f>VLOOKUP(H11,PELIGROS!A$2:G$445,3,0)</f>
        <v>Infecciones producidas por Bacterianas</v>
      </c>
      <c r="K11" s="31" t="s">
        <v>29</v>
      </c>
      <c r="L11" s="29" t="str">
        <f>VLOOKUP(H11,PELIGROS!A$2:G$445,4,0)</f>
        <v>Inspecciones planeadas e inspecciones no planeadas, procedimientos de programas de seguridad y salud en el trabajo</v>
      </c>
      <c r="M11" s="29" t="str">
        <f>VLOOKUP(H11,PELIGROS!A$2:G$445,5,0)</f>
        <v>Programa de vacunación, bota pantalón, overol, guantes, tapabocas, mascarillas con filtros</v>
      </c>
      <c r="N11" s="31">
        <v>2</v>
      </c>
      <c r="O11" s="29">
        <v>3</v>
      </c>
      <c r="P11" s="29">
        <v>10</v>
      </c>
      <c r="Q11" s="29">
        <f t="shared" ref="Q11:Q24" si="0">N11*O11</f>
        <v>6</v>
      </c>
      <c r="R11" s="29">
        <f t="shared" ref="R11:R70" si="1">P11*Q11</f>
        <v>60</v>
      </c>
      <c r="S11" s="29" t="str">
        <f t="shared" ref="S11:S70" si="2">IF(Q11=40,"MA-40",IF(Q11=30,"MA-30",IF(Q11=20,"A-20",IF(Q11=10,"A-10",IF(Q11=24,"MA-24",IF(Q11=18,"A-18",IF(Q11=12,"A-12",IF(Q11=6,"M-6",IF(Q11=8,"M-8",IF(Q11=6,"M-6",IF(Q11=4,"B-4",IF(Q11=2,"B-2",))))))))))))</f>
        <v>M-6</v>
      </c>
      <c r="T11" s="48" t="str">
        <f t="shared" ref="T11:T70" si="3">IF(R11&lt;=20,"IV",IF(R11&lt;=120,"III",IF(R11&lt;=500,"II",IF(R11&lt;=4000,"I"))))</f>
        <v>III</v>
      </c>
      <c r="U11" s="48" t="str">
        <f t="shared" ref="U11:U70" si="4">IF(T11=0,"",IF(T11="IV","Aceptable",IF(T11="III","Mejorable",IF(T11="II","No Aceptable o Aceptable Con Control Especifico",IF(T11="I","No Aceptable","")))))</f>
        <v>Mejorable</v>
      </c>
      <c r="V11" s="90">
        <v>4</v>
      </c>
      <c r="W11" s="29" t="str">
        <f>VLOOKUP(H11,PELIGROS!A$2:G$445,6,0)</f>
        <v xml:space="preserve">Enfermedades Infectocontagiosas
</v>
      </c>
      <c r="X11" s="31" t="s">
        <v>29</v>
      </c>
      <c r="Y11" s="31" t="s">
        <v>29</v>
      </c>
      <c r="Z11" s="31" t="s">
        <v>29</v>
      </c>
      <c r="AA11" s="29" t="s">
        <v>29</v>
      </c>
      <c r="AB11" s="29" t="str">
        <f>VLOOKUP(H11,PELIGROS!A$2:G$445,7,0)</f>
        <v xml:space="preserve">Riesgo Biológico, Autocuidado y/o Uso y manejo adecuado de E.P.P.
</v>
      </c>
      <c r="AC11" s="31" t="s">
        <v>1206</v>
      </c>
      <c r="AD11" s="97" t="s">
        <v>1197</v>
      </c>
    </row>
    <row r="12" spans="1:30" ht="150.75" customHeight="1">
      <c r="A12" s="156"/>
      <c r="B12" s="158"/>
      <c r="C12" s="90"/>
      <c r="D12" s="90"/>
      <c r="E12" s="91"/>
      <c r="F12" s="91"/>
      <c r="G12" s="29" t="str">
        <f>VLOOKUP(H12,PELIGROS!A$1:G$445,2,0)</f>
        <v>Hongos</v>
      </c>
      <c r="H12" s="29" t="s">
        <v>104</v>
      </c>
      <c r="I12" s="29" t="str">
        <f t="shared" ref="I12:I70" si="5">IF(H12="FLUIDOS","BIOLÓGICO",IF(H12="MORDEDURAS","BIOLÓGICO",IF(H12="PARÁSITOS","BIOLÓGICO",IF(H12="BACTERIAS","BIOLÓGICO",IF(H12="BACTERIAS (OFICINAS)","BIOLÓGICO",IF(H12="HONGOS","BIOLÓGICO",IF(H12="VIRUS","BIOLÓGICO",IF(H12="VIRUS (OFICINAS)","BIOLÓGICO",IF(H12="ESFUERZO VOCAL","FÍSICO",IF(H12="ILUMINACIÓN","FÍSICO",IF(H12="ILUMINACIÓN (2)","FÍSICO",IF(H12="ILUMINACIÓN (3)","FÍSICO",IF(H12="RADIACIÓN IONIZANTE","FÍSICO",IF(H12="RADIACIÓN NO IONIZANTE","FÍSICO",IF(H12="RUIDO","FÍSICO",IF(H12="TEMPERATURAS EXTREMAS CALOR","FÍSICO",IF(H12="TEMPERATURAS EXTREMAS FRÍO","FÍSICO",IF(H12="VIBRACIONES","FÍSICO",IF(H12="ALMACENAMIENTO DE PRODUCTOS QUÍMICOS","QUÍMICO",IF(H12="GASES Y VAPORES DETECTABLES ORGANOLÉPTICAMENTE","QUÍMICO",IF(H12="GASES Y VAPORES NO DETECTABLES ORGANOLÉPTICAMENTE","QUÍMICO",IF(H12="HUMOS","QUÍMICO",IF(H12="LÍQUIDOS","QUÍMICO",IF(H12="MATERIAL PARTICULADO","QUÍMICO",IF(H12="POLVOS INORGÁNICOS","QUÍMICO",IF(H12="ALTA CONCENTRACIÓN","PSICOSOCIAL",IF(H12="ATENCIÓN AL PÚBLICO","PSICOSOCIAL",IF(H12="CARGA DE TRABAJO","PSICOSOCIAL",IF(H12="ORGANIZACIÓN","PSICOSOCIAL",IF(H12="JORNADAS EXTRAS","PSICOSOCIAL",IF(H12="MONOTONÍA","PSICOSOCIAL",IF(H12="POSTURA","BIOMECÁNICO",IF(H12="MOVIMIENTO REPETITIVO","BIOMECÁNICO",IF(H12="MOVIMIENTOS REPETITIVO (OFICINAS)","BIOMECÁNICO",IF(H12="SOBRECARGAS","BIOMECÁNICO",IF(H12="ACCIDENTE DE TRÁNSITO","CONDICIONES DE SEGURIDAD",IF(H12="ELÉCTRICO","CONDICIONES DE SEGURIDAD",IF(H12="ESPACIO CONFINADO","CONDICIONES DE SEGURIDAD",IF(H12="EXCAVACIONES","CONDICIONES DE SEGURIDAD",IF(H12="INCENDIO","CONDICIONES DE SEGURIDAD",IF(H12="IZAJE CON PUENTE GRÚA","CONDICIONES DE SEGURIDAD",IF(H12="IZAJE DE PERSONAS","CONDICIONES DE SEGURIDAD",IF(H12="IZAJE DE CARGAS","CONDICIONES DE SEGURIDAD",IF(H12="IZAJE DE MAQUINARIA Y EQUIPO","CONDICIONES DE SEGURIDAD",IF(H12="LOCATIVO","CONDICIONES DE SEGURIDAD",IF(H12="LOCATIVO (1)","CONDICIONES DE SEGURIDAD",IF(H12="LOCATIVO (2)","CONDICIONES DE SEGURIDAD",IF(H12="RIESGO MECÁNICO HERRAMIENTAS","CONDICIONES DE SEGURIDAD",IF(H12="RIESGO MECÁNICO MAQUINARIA","CONDICIONES DE SEGURIDAD",IF(H12="RIESGO PÚBLICO","CONDICIONES DE SEGURIDAD",IF(H12="SOLDADURA","CONDICIONES DE SEGURIDAD",IF(H12="TECNOLÓGICO","CONDICIONES DE SEGURIDAD",IF(H12="TRABAJO EN ALTURAS","CONDICIONES DE SEGURIDAD",IF(H12="DERRUMBES","FENÓMENOS NATURALES",IF(H12="GRANIZADAS","FENÓMENOS NATURALES",IF(H12="HELADAS","FENÓMENOS NATURALES",IF(H12="INCENDIOS","FENÓMENOS NATURALES",IF(H12="INUNDACIONES","FENÓMENOS NATURALES",IF(H12="LLUVIAS","FENÓMENOS NATURALES",IF(H12="SISMOS","FENÓMENOS NATURALES",IF(H12="TERREMOTOS","FENÓMENOS NATURALES",IF(H12="VENDAVALES","FENÓMENOS NATURALES","OTRO"))))))))))))))))))))))))))))))))))))))))))))))))))))))))))))))</f>
        <v>BIOLÓGICO</v>
      </c>
      <c r="J12" s="29" t="str">
        <f>VLOOKUP(H12,PELIGROS!A$2:G$445,3,0)</f>
        <v>Micosis</v>
      </c>
      <c r="K12" s="31" t="s">
        <v>29</v>
      </c>
      <c r="L12" s="29" t="str">
        <f>VLOOKUP(H12,PELIGROS!A$2:G$445,4,0)</f>
        <v>Inspecciones planeadas e inspecciones no planeadas, procedimientos de programas de seguridad y salud en el trabajo</v>
      </c>
      <c r="M12" s="29" t="str">
        <f>VLOOKUP(H12,PELIGROS!A$2:G$445,5,0)</f>
        <v>Programa de vacunación, exámenes periódicos</v>
      </c>
      <c r="N12" s="31">
        <v>2</v>
      </c>
      <c r="O12" s="29">
        <v>3</v>
      </c>
      <c r="P12" s="29">
        <v>10</v>
      </c>
      <c r="Q12" s="29">
        <f t="shared" si="0"/>
        <v>6</v>
      </c>
      <c r="R12" s="29">
        <f t="shared" si="1"/>
        <v>60</v>
      </c>
      <c r="S12" s="29" t="str">
        <f t="shared" si="2"/>
        <v>M-6</v>
      </c>
      <c r="T12" s="48" t="str">
        <f t="shared" si="3"/>
        <v>III</v>
      </c>
      <c r="U12" s="48" t="str">
        <f t="shared" si="4"/>
        <v>Mejorable</v>
      </c>
      <c r="V12" s="90"/>
      <c r="W12" s="29" t="str">
        <f>VLOOKUP(H12,PELIGROS!A$2:G$445,6,0)</f>
        <v>Micosis</v>
      </c>
      <c r="X12" s="31" t="s">
        <v>29</v>
      </c>
      <c r="Y12" s="31" t="s">
        <v>29</v>
      </c>
      <c r="Z12" s="31" t="s">
        <v>29</v>
      </c>
      <c r="AA12" s="29" t="s">
        <v>29</v>
      </c>
      <c r="AB12" s="29" t="str">
        <f>VLOOKUP(H12,PELIGROS!A$2:G$445,7,0)</f>
        <v xml:space="preserve">Riesgo Biológico, Autocuidado y/o Uso y manejo adecuado de E.P.P.
</v>
      </c>
      <c r="AC12" s="31"/>
      <c r="AD12" s="97"/>
    </row>
    <row r="13" spans="1:30" ht="150.75" customHeight="1">
      <c r="A13" s="156"/>
      <c r="B13" s="158"/>
      <c r="C13" s="90"/>
      <c r="D13" s="90"/>
      <c r="E13" s="91"/>
      <c r="F13" s="91"/>
      <c r="G13" s="29" t="str">
        <f>VLOOKUP(H13,PELIGROS!A$1:G$445,2,0)</f>
        <v>Virus</v>
      </c>
      <c r="H13" s="29" t="s">
        <v>106</v>
      </c>
      <c r="I13" s="29" t="str">
        <f t="shared" si="5"/>
        <v>BIOLÓGICO</v>
      </c>
      <c r="J13" s="29" t="str">
        <f>VLOOKUP(H13,PELIGROS!A$2:G$445,3,0)</f>
        <v>Infecciones Virales</v>
      </c>
      <c r="K13" s="31" t="s">
        <v>29</v>
      </c>
      <c r="L13" s="29" t="str">
        <f>VLOOKUP(H13,PELIGROS!A$2:G$445,4,0)</f>
        <v>Inspecciones planeadas e inspecciones no planeadas, procedimientos de programas de seguridad y salud en el trabajo</v>
      </c>
      <c r="M13" s="29" t="str">
        <f>VLOOKUP(H13,PELIGROS!A$2:G$445,5,0)</f>
        <v>Programa de vacunación, bota pantalón, overol, guantes, tapabocas, mascarillas con filtros</v>
      </c>
      <c r="N13" s="31">
        <v>2</v>
      </c>
      <c r="O13" s="29">
        <v>3</v>
      </c>
      <c r="P13" s="29">
        <v>10</v>
      </c>
      <c r="Q13" s="29">
        <f t="shared" si="0"/>
        <v>6</v>
      </c>
      <c r="R13" s="29">
        <f t="shared" si="1"/>
        <v>60</v>
      </c>
      <c r="S13" s="29" t="str">
        <f t="shared" si="2"/>
        <v>M-6</v>
      </c>
      <c r="T13" s="48" t="str">
        <f t="shared" si="3"/>
        <v>III</v>
      </c>
      <c r="U13" s="48" t="str">
        <f t="shared" si="4"/>
        <v>Mejorable</v>
      </c>
      <c r="V13" s="90"/>
      <c r="W13" s="29" t="str">
        <f>VLOOKUP(H13,PELIGROS!A$2:G$445,6,0)</f>
        <v xml:space="preserve">Enfermedades Infectocontagiosas
</v>
      </c>
      <c r="X13" s="31" t="s">
        <v>29</v>
      </c>
      <c r="Y13" s="31" t="s">
        <v>29</v>
      </c>
      <c r="Z13" s="31" t="s">
        <v>29</v>
      </c>
      <c r="AA13" s="29" t="s">
        <v>29</v>
      </c>
      <c r="AB13" s="29" t="str">
        <f>VLOOKUP(H13,PELIGROS!A$2:G$445,7,0)</f>
        <v xml:space="preserve">Riesgo Biológico, Autocuidado y/o Uso y manejo adecuado de E.P.P.
</v>
      </c>
      <c r="AC13" s="31"/>
      <c r="AD13" s="97"/>
    </row>
    <row r="14" spans="1:30" ht="150.75" customHeight="1">
      <c r="A14" s="156"/>
      <c r="B14" s="158"/>
      <c r="C14" s="90"/>
      <c r="D14" s="90"/>
      <c r="E14" s="91"/>
      <c r="F14" s="91"/>
      <c r="G14" s="29" t="str">
        <f>VLOOKUP(H14,PELIGROS!A$1:G$445,2,0)</f>
        <v>INFRAROJA, ULTRAVIOLETA, VISIBLE, RADIOFRECUENCIA, MICROONDAS, LASER</v>
      </c>
      <c r="H14" s="29" t="s">
        <v>60</v>
      </c>
      <c r="I14" s="29" t="str">
        <f t="shared" si="5"/>
        <v>FÍSICO</v>
      </c>
      <c r="J14" s="29" t="str">
        <f>VLOOKUP(H14,PELIGROS!A$2:G$445,3,0)</f>
        <v>CÁNCER, LESIONES DÉRMICAS Y OCULARES</v>
      </c>
      <c r="K14" s="31" t="s">
        <v>29</v>
      </c>
      <c r="L14" s="29" t="str">
        <f>VLOOKUP(H14,PELIGROS!A$2:G$445,4,0)</f>
        <v>Inspecciones planeadas e inspecciones no planeadas, procedimientos de programas de seguridad y salud en el trabajo</v>
      </c>
      <c r="M14" s="29" t="str">
        <f>VLOOKUP(H14,PELIGROS!A$2:G$445,5,0)</f>
        <v>PROGRAMA BLOQUEADOR SOLAR</v>
      </c>
      <c r="N14" s="31">
        <v>2</v>
      </c>
      <c r="O14" s="29">
        <v>4</v>
      </c>
      <c r="P14" s="29">
        <v>10</v>
      </c>
      <c r="Q14" s="29">
        <f t="shared" si="0"/>
        <v>8</v>
      </c>
      <c r="R14" s="29">
        <f t="shared" si="1"/>
        <v>80</v>
      </c>
      <c r="S14" s="29" t="str">
        <f t="shared" si="2"/>
        <v>M-8</v>
      </c>
      <c r="T14" s="48" t="str">
        <f t="shared" si="3"/>
        <v>III</v>
      </c>
      <c r="U14" s="48" t="str">
        <f t="shared" si="4"/>
        <v>Mejorable</v>
      </c>
      <c r="V14" s="90"/>
      <c r="W14" s="29" t="str">
        <f>VLOOKUP(H14,PELIGROS!A$2:G$445,6,0)</f>
        <v>CÁNCER</v>
      </c>
      <c r="X14" s="31" t="s">
        <v>29</v>
      </c>
      <c r="Y14" s="31" t="s">
        <v>29</v>
      </c>
      <c r="Z14" s="31" t="s">
        <v>29</v>
      </c>
      <c r="AA14" s="29" t="s">
        <v>29</v>
      </c>
      <c r="AB14" s="29" t="str">
        <f>VLOOKUP(H14,PELIGROS!A$2:G$445,7,0)</f>
        <v>N/A</v>
      </c>
      <c r="AC14" s="31" t="s">
        <v>1198</v>
      </c>
      <c r="AD14" s="97"/>
    </row>
    <row r="15" spans="1:30" ht="150.75" customHeight="1">
      <c r="A15" s="156"/>
      <c r="B15" s="158"/>
      <c r="C15" s="90"/>
      <c r="D15" s="90"/>
      <c r="E15" s="91"/>
      <c r="F15" s="91"/>
      <c r="G15" s="29" t="str">
        <f>VLOOKUP(H15,PELIGROS!A$1:G$445,2,0)</f>
        <v>GASES Y VAPORES</v>
      </c>
      <c r="H15" s="29" t="s">
        <v>1105</v>
      </c>
      <c r="I15" s="29" t="str">
        <f t="shared" si="5"/>
        <v>QUÍMICO</v>
      </c>
      <c r="J15" s="29" t="str">
        <f>VLOOKUP(H15,PELIGROS!A$2:G$445,3,0)</f>
        <v xml:space="preserve"> LESIONES EN LA PIEL, IRRITACIÓN EN VÍAS  RESPIRATORIAS, MUERTE</v>
      </c>
      <c r="K15" s="31" t="s">
        <v>29</v>
      </c>
      <c r="L15" s="29" t="str">
        <f>VLOOKUP(H15,PELIGROS!A$2:G$445,4,0)</f>
        <v>Inspecciones planeadas e inspecciones no planeadas, procedimientos de programas de seguridad y salud en el trabajo</v>
      </c>
      <c r="M15" s="29" t="str">
        <f>VLOOKUP(H15,PELIGROS!A$2:G$445,5,0)</f>
        <v>EPP TAPABOCAS, CARETAS CON FILTROS</v>
      </c>
      <c r="N15" s="31">
        <v>2</v>
      </c>
      <c r="O15" s="29">
        <v>3</v>
      </c>
      <c r="P15" s="29">
        <v>10</v>
      </c>
      <c r="Q15" s="29">
        <f t="shared" si="0"/>
        <v>6</v>
      </c>
      <c r="R15" s="29">
        <f t="shared" si="1"/>
        <v>60</v>
      </c>
      <c r="S15" s="29" t="str">
        <f t="shared" si="2"/>
        <v>M-6</v>
      </c>
      <c r="T15" s="48" t="str">
        <f t="shared" si="3"/>
        <v>III</v>
      </c>
      <c r="U15" s="48" t="str">
        <f t="shared" si="4"/>
        <v>Mejorable</v>
      </c>
      <c r="V15" s="90"/>
      <c r="W15" s="29" t="str">
        <f>VLOOKUP(H15,PELIGROS!A$2:G$445,6,0)</f>
        <v xml:space="preserve"> MUERTE</v>
      </c>
      <c r="X15" s="31" t="s">
        <v>29</v>
      </c>
      <c r="Y15" s="31" t="s">
        <v>29</v>
      </c>
      <c r="Z15" s="31" t="s">
        <v>29</v>
      </c>
      <c r="AA15" s="29" t="s">
        <v>29</v>
      </c>
      <c r="AB15" s="29" t="str">
        <f>VLOOKUP(H15,PELIGROS!A$2:G$445,7,0)</f>
        <v>USO Y MANEJO ADECUADO DE E.P.P.</v>
      </c>
      <c r="AC15" s="31" t="s">
        <v>1212</v>
      </c>
      <c r="AD15" s="97"/>
    </row>
    <row r="16" spans="1:30" ht="150.75" customHeight="1">
      <c r="A16" s="156"/>
      <c r="B16" s="158"/>
      <c r="C16" s="90"/>
      <c r="D16" s="90"/>
      <c r="E16" s="91"/>
      <c r="F16" s="91"/>
      <c r="G16" s="29" t="str">
        <f>VLOOKUP(H16,PELIGROS!A$1:G$445,2,0)</f>
        <v>CONCENTRACIÓN EN ACTIVIDADES DE ALTO DESEMPEÑO MENTAL</v>
      </c>
      <c r="H16" s="29" t="s">
        <v>65</v>
      </c>
      <c r="I16" s="29" t="str">
        <f t="shared" si="5"/>
        <v>PSICOSOCIAL</v>
      </c>
      <c r="J16" s="29" t="str">
        <f>VLOOKUP(H16,PELIGROS!A$2:G$445,3,0)</f>
        <v>ESTRÉS, CEFALEA, IRRITABILIDAD</v>
      </c>
      <c r="K16" s="31" t="s">
        <v>29</v>
      </c>
      <c r="L16" s="29" t="str">
        <f>VLOOKUP(H16,PELIGROS!A$2:G$445,4,0)</f>
        <v>N/A</v>
      </c>
      <c r="M16" s="29" t="str">
        <f>VLOOKUP(H16,PELIGROS!A$2:G$445,5,0)</f>
        <v>PVE PSICOSOCIAL</v>
      </c>
      <c r="N16" s="31">
        <v>10</v>
      </c>
      <c r="O16" s="29">
        <v>3</v>
      </c>
      <c r="P16" s="29">
        <v>10</v>
      </c>
      <c r="Q16" s="29">
        <f t="shared" si="0"/>
        <v>30</v>
      </c>
      <c r="R16" s="29">
        <f t="shared" si="1"/>
        <v>300</v>
      </c>
      <c r="S16" s="29" t="str">
        <f t="shared" si="2"/>
        <v>MA-30</v>
      </c>
      <c r="T16" s="48" t="str">
        <f t="shared" si="3"/>
        <v>II</v>
      </c>
      <c r="U16" s="48" t="str">
        <f t="shared" si="4"/>
        <v>No Aceptable o Aceptable Con Control Especifico</v>
      </c>
      <c r="V16" s="90"/>
      <c r="W16" s="29" t="str">
        <f>VLOOKUP(H16,PELIGROS!A$2:G$445,6,0)</f>
        <v>ESTRÉS</v>
      </c>
      <c r="X16" s="31" t="s">
        <v>29</v>
      </c>
      <c r="Y16" s="31" t="s">
        <v>29</v>
      </c>
      <c r="Z16" s="31" t="s">
        <v>29</v>
      </c>
      <c r="AA16" s="29" t="s">
        <v>29</v>
      </c>
      <c r="AB16" s="29" t="str">
        <f>VLOOKUP(H16,PELIGROS!A$2:G$445,7,0)</f>
        <v>N/A</v>
      </c>
      <c r="AC16" s="31" t="s">
        <v>1199</v>
      </c>
      <c r="AD16" s="97"/>
    </row>
    <row r="17" spans="1:30" ht="150.75" customHeight="1">
      <c r="A17" s="156"/>
      <c r="B17" s="158"/>
      <c r="C17" s="90"/>
      <c r="D17" s="90"/>
      <c r="E17" s="91"/>
      <c r="F17" s="91"/>
      <c r="G17" s="29" t="str">
        <f>VLOOKUP(H17,PELIGROS!A$1:G$445,2,0)</f>
        <v>Forzadas, Prolongadas</v>
      </c>
      <c r="H17" s="29" t="s">
        <v>37</v>
      </c>
      <c r="I17" s="29" t="str">
        <f t="shared" si="5"/>
        <v>BIOMECÁNICO</v>
      </c>
      <c r="J17" s="29" t="str">
        <f>VLOOKUP(H17,PELIGROS!A$2:G$445,3,0)</f>
        <v xml:space="preserve">Lesiones osteomusculares, lesiones osteoarticulares
</v>
      </c>
      <c r="K17" s="31" t="s">
        <v>29</v>
      </c>
      <c r="L17" s="29" t="str">
        <f>VLOOKUP(H17,PELIGROS!A$2:G$445,4,0)</f>
        <v>Inspecciones planeadas e inspecciones no planeadas, procedimientos de programas de seguridad y salud en el trabajo</v>
      </c>
      <c r="M17" s="29" t="str">
        <f>VLOOKUP(H17,PELIGROS!A$2:G$445,5,0)</f>
        <v>PVE Biomecánico, programa pausas activas, exámenes periódicos, recomendaciones, control de posturas</v>
      </c>
      <c r="N17" s="31">
        <v>2</v>
      </c>
      <c r="O17" s="29">
        <v>3</v>
      </c>
      <c r="P17" s="29">
        <v>25</v>
      </c>
      <c r="Q17" s="29">
        <f t="shared" si="0"/>
        <v>6</v>
      </c>
      <c r="R17" s="29">
        <f t="shared" si="1"/>
        <v>150</v>
      </c>
      <c r="S17" s="29" t="str">
        <f t="shared" si="2"/>
        <v>M-6</v>
      </c>
      <c r="T17" s="48" t="str">
        <f t="shared" si="3"/>
        <v>II</v>
      </c>
      <c r="U17" s="48" t="str">
        <f t="shared" si="4"/>
        <v>No Aceptable o Aceptable Con Control Especifico</v>
      </c>
      <c r="V17" s="90"/>
      <c r="W17" s="29" t="str">
        <f>VLOOKUP(H17,PELIGROS!A$2:G$445,6,0)</f>
        <v>Enfermedades Osteomusculares</v>
      </c>
      <c r="X17" s="31" t="s">
        <v>29</v>
      </c>
      <c r="Y17" s="31" t="s">
        <v>29</v>
      </c>
      <c r="Z17" s="31" t="s">
        <v>29</v>
      </c>
      <c r="AA17" s="29" t="s">
        <v>29</v>
      </c>
      <c r="AB17" s="29" t="str">
        <f>VLOOKUP(H17,PELIGROS!A$2:G$445,7,0)</f>
        <v>Prevención en lesiones osteomusculares, líderes de pausas activas</v>
      </c>
      <c r="AC17" s="31" t="s">
        <v>1204</v>
      </c>
      <c r="AD17" s="97"/>
    </row>
    <row r="18" spans="1:30" ht="150.75" customHeight="1">
      <c r="A18" s="156"/>
      <c r="B18" s="158"/>
      <c r="C18" s="90"/>
      <c r="D18" s="90"/>
      <c r="E18" s="91"/>
      <c r="F18" s="91"/>
      <c r="G18" s="29" t="str">
        <f>VLOOKUP(H18,PELIGROS!A$1:G$445,2,0)</f>
        <v>Movimientos repetitivos, Miembros Superiores</v>
      </c>
      <c r="H18" s="29" t="s">
        <v>1108</v>
      </c>
      <c r="I18" s="29" t="str">
        <f t="shared" si="5"/>
        <v>BIOMECÁNICO</v>
      </c>
      <c r="J18" s="29" t="str">
        <f>VLOOKUP(H18,PELIGROS!A$2:G$445,3,0)</f>
        <v>Lesiones Musculoesqueléticas</v>
      </c>
      <c r="K18" s="31" t="s">
        <v>29</v>
      </c>
      <c r="L18" s="29" t="str">
        <f>VLOOKUP(H18,PELIGROS!A$2:G$445,4,0)</f>
        <v>N/A</v>
      </c>
      <c r="M18" s="29" t="str">
        <f>VLOOKUP(H18,PELIGROS!A$2:G$445,5,0)</f>
        <v>PVE Biomecánico, programa pausas activas, exámenes periódicos, recomendaciones, control de posturas</v>
      </c>
      <c r="N18" s="31">
        <v>2</v>
      </c>
      <c r="O18" s="29">
        <v>3</v>
      </c>
      <c r="P18" s="29">
        <v>25</v>
      </c>
      <c r="Q18" s="29">
        <f t="shared" si="0"/>
        <v>6</v>
      </c>
      <c r="R18" s="29">
        <f t="shared" si="1"/>
        <v>150</v>
      </c>
      <c r="S18" s="29" t="str">
        <f t="shared" si="2"/>
        <v>M-6</v>
      </c>
      <c r="T18" s="48" t="str">
        <f t="shared" si="3"/>
        <v>II</v>
      </c>
      <c r="U18" s="48" t="str">
        <f t="shared" si="4"/>
        <v>No Aceptable o Aceptable Con Control Especifico</v>
      </c>
      <c r="V18" s="90"/>
      <c r="W18" s="29" t="str">
        <f>VLOOKUP(H18,PELIGROS!A$2:G$445,6,0)</f>
        <v>Enfermedades Musculoesqueléticas</v>
      </c>
      <c r="X18" s="31" t="s">
        <v>29</v>
      </c>
      <c r="Y18" s="31" t="s">
        <v>29</v>
      </c>
      <c r="Z18" s="31" t="s">
        <v>29</v>
      </c>
      <c r="AA18" s="29" t="s">
        <v>29</v>
      </c>
      <c r="AB18" s="29" t="str">
        <f>VLOOKUP(H18,PELIGROS!A$2:G$445,7,0)</f>
        <v>Prevención en lesiones osteomusculares, líderes de pausas activas</v>
      </c>
      <c r="AC18" s="31" t="s">
        <v>1204</v>
      </c>
      <c r="AD18" s="97"/>
    </row>
    <row r="19" spans="1:30" ht="150.75" customHeight="1">
      <c r="A19" s="156"/>
      <c r="B19" s="158"/>
      <c r="C19" s="90"/>
      <c r="D19" s="90"/>
      <c r="E19" s="91"/>
      <c r="F19" s="91"/>
      <c r="G19" s="29" t="str">
        <f>VLOOKUP(H19,PELIGROS!A$1:G$445,2,0)</f>
        <v>Atropellamiento, Envestir</v>
      </c>
      <c r="H19" s="29" t="s">
        <v>1071</v>
      </c>
      <c r="I19" s="29" t="str">
        <f t="shared" si="5"/>
        <v>CONDICIONES DE SEGURIDAD</v>
      </c>
      <c r="J19" s="29" t="str">
        <f>VLOOKUP(H19,PELIGROS!A$2:G$445,3,0)</f>
        <v>Lesiones, pérdidas materiales, muerte</v>
      </c>
      <c r="K19" s="31" t="s">
        <v>29</v>
      </c>
      <c r="L19" s="29" t="str">
        <f>VLOOKUP(H19,PELIGROS!A$2:G$445,4,0)</f>
        <v>Inspecciones planeadas e inspecciones no planeadas, procedimientos de programas de seguridad y salud en el trabajo</v>
      </c>
      <c r="M19" s="29" t="str">
        <f>VLOOKUP(H19,PELIGROS!A$2:G$445,5,0)</f>
        <v>Programa de seguridad vial, señalización</v>
      </c>
      <c r="N19" s="31">
        <v>2</v>
      </c>
      <c r="O19" s="29">
        <v>3</v>
      </c>
      <c r="P19" s="29">
        <v>60</v>
      </c>
      <c r="Q19" s="29">
        <f t="shared" si="0"/>
        <v>6</v>
      </c>
      <c r="R19" s="29">
        <f t="shared" si="1"/>
        <v>360</v>
      </c>
      <c r="S19" s="29" t="str">
        <f t="shared" si="2"/>
        <v>M-6</v>
      </c>
      <c r="T19" s="48" t="str">
        <f t="shared" si="3"/>
        <v>II</v>
      </c>
      <c r="U19" s="48" t="str">
        <f t="shared" si="4"/>
        <v>No Aceptable o Aceptable Con Control Especifico</v>
      </c>
      <c r="V19" s="90"/>
      <c r="W19" s="29" t="str">
        <f>VLOOKUP(H19,PELIGROS!A$2:G$445,6,0)</f>
        <v>Muerte</v>
      </c>
      <c r="X19" s="31" t="s">
        <v>29</v>
      </c>
      <c r="Y19" s="31" t="s">
        <v>29</v>
      </c>
      <c r="Z19" s="31" t="s">
        <v>29</v>
      </c>
      <c r="AA19" s="29" t="s">
        <v>29</v>
      </c>
      <c r="AB19" s="29" t="str">
        <f>VLOOKUP(H19,PELIGROS!A$2:G$445,7,0)</f>
        <v>Seguridad vial y manejo defensivo, aseguramiento de áreas de trabajo</v>
      </c>
      <c r="AC19" s="31" t="s">
        <v>1200</v>
      </c>
      <c r="AD19" s="97"/>
    </row>
    <row r="20" spans="1:30" ht="150.75" customHeight="1">
      <c r="A20" s="156"/>
      <c r="B20" s="158"/>
      <c r="C20" s="90"/>
      <c r="D20" s="90"/>
      <c r="E20" s="91"/>
      <c r="F20" s="91"/>
      <c r="G20" s="29" t="str">
        <f>VLOOKUP(H20,PELIGROS!A$1:G$445,2,0)</f>
        <v>Ingreso a pozos, Red de acueducto o excavaciones</v>
      </c>
      <c r="H20" s="29" t="s">
        <v>552</v>
      </c>
      <c r="I20" s="29" t="str">
        <f t="shared" si="5"/>
        <v>CONDICIONES DE SEGURIDAD</v>
      </c>
      <c r="J20" s="29" t="str">
        <f>VLOOKUP(H20,PELIGROS!A$2:G$445,3,0)</f>
        <v>Intoxicación, asfixia, daños vías respiratorias, muerte</v>
      </c>
      <c r="K20" s="31" t="s">
        <v>29</v>
      </c>
      <c r="L20" s="29" t="str">
        <f>VLOOKUP(H20,PELIGROS!A$2:G$445,4,0)</f>
        <v>Inspecciones planeadas e inspecciones no planeadas, procedimientos de programas de seguridad y salud en el trabajo</v>
      </c>
      <c r="M20" s="29" t="str">
        <f>VLOOKUP(H20,PELIGROS!A$2:G$445,5,0)</f>
        <v>E.P.P. Colectivos, Trípode</v>
      </c>
      <c r="N20" s="31">
        <v>2</v>
      </c>
      <c r="O20" s="29">
        <v>2</v>
      </c>
      <c r="P20" s="29">
        <v>25</v>
      </c>
      <c r="Q20" s="29">
        <f t="shared" si="0"/>
        <v>4</v>
      </c>
      <c r="R20" s="29">
        <f t="shared" si="1"/>
        <v>100</v>
      </c>
      <c r="S20" s="29" t="str">
        <f t="shared" si="2"/>
        <v>B-4</v>
      </c>
      <c r="T20" s="48" t="str">
        <f t="shared" si="3"/>
        <v>III</v>
      </c>
      <c r="U20" s="48" t="str">
        <f t="shared" si="4"/>
        <v>Mejorable</v>
      </c>
      <c r="V20" s="90"/>
      <c r="W20" s="29" t="str">
        <f>VLOOKUP(H20,PELIGROS!A$2:G$445,6,0)</f>
        <v>Muerte</v>
      </c>
      <c r="X20" s="31" t="s">
        <v>29</v>
      </c>
      <c r="Y20" s="31" t="s">
        <v>29</v>
      </c>
      <c r="Z20" s="31" t="s">
        <v>29</v>
      </c>
      <c r="AA20" s="29" t="s">
        <v>29</v>
      </c>
      <c r="AB20" s="29" t="str">
        <f>VLOOKUP(H20,PELIGROS!A$2:G$445,7,0)</f>
        <v>Trabajo seguro en espacios confinados y manejo de medidores de gases, diligenciamiento de permisos de trabajos, uso y manejo adecuado de E.P.P.</v>
      </c>
      <c r="AC20" s="31" t="s">
        <v>1209</v>
      </c>
      <c r="AD20" s="97"/>
    </row>
    <row r="21" spans="1:30" ht="150.75" customHeight="1">
      <c r="A21" s="156"/>
      <c r="B21" s="158"/>
      <c r="C21" s="90"/>
      <c r="D21" s="90"/>
      <c r="E21" s="91"/>
      <c r="F21" s="91"/>
      <c r="G21" s="29" t="str">
        <f>VLOOKUP(H21,PELIGROS!A$1:G$445,2,0)</f>
        <v>Superficies de trabajo irregulares o deslizantes</v>
      </c>
      <c r="H21" s="29" t="s">
        <v>571</v>
      </c>
      <c r="I21" s="29" t="str">
        <f t="shared" si="5"/>
        <v>CONDICIONES DE SEGURIDAD</v>
      </c>
      <c r="J21" s="29" t="str">
        <f>VLOOKUP(H21,PELIGROS!A$2:G$445,3,0)</f>
        <v>Caídas del mismo nivel, fracturas, golpe con objetos, caídas de objetos, obstrucción de rutas de evacuación</v>
      </c>
      <c r="K21" s="31" t="s">
        <v>29</v>
      </c>
      <c r="L21" s="29" t="str">
        <f>VLOOKUP(H21,PELIGROS!A$2:G$445,4,0)</f>
        <v>N/A</v>
      </c>
      <c r="M21" s="29" t="str">
        <f>VLOOKUP(H21,PELIGROS!A$2:G$445,5,0)</f>
        <v>N/A</v>
      </c>
      <c r="N21" s="31">
        <v>2</v>
      </c>
      <c r="O21" s="29">
        <v>3</v>
      </c>
      <c r="P21" s="29">
        <v>25</v>
      </c>
      <c r="Q21" s="29">
        <f t="shared" si="0"/>
        <v>6</v>
      </c>
      <c r="R21" s="29">
        <f t="shared" si="1"/>
        <v>150</v>
      </c>
      <c r="S21" s="29" t="str">
        <f t="shared" si="2"/>
        <v>M-6</v>
      </c>
      <c r="T21" s="48" t="str">
        <f t="shared" si="3"/>
        <v>II</v>
      </c>
      <c r="U21" s="48" t="str">
        <f t="shared" si="4"/>
        <v>No Aceptable o Aceptable Con Control Especifico</v>
      </c>
      <c r="V21" s="90"/>
      <c r="W21" s="29" t="str">
        <f>VLOOKUP(H21,PELIGROS!A$2:G$445,6,0)</f>
        <v>Caídas de distinto nivel</v>
      </c>
      <c r="X21" s="31" t="s">
        <v>29</v>
      </c>
      <c r="Y21" s="31" t="s">
        <v>29</v>
      </c>
      <c r="Z21" s="31" t="s">
        <v>29</v>
      </c>
      <c r="AA21" s="29" t="s">
        <v>29</v>
      </c>
      <c r="AB21" s="29" t="str">
        <f>VLOOKUP(H21,PELIGROS!A$2:G$445,7,0)</f>
        <v>Pautas Básicas en orden y aseo en el lugar de trabajo, actos y condiciones inseguras</v>
      </c>
      <c r="AC21" s="31" t="s">
        <v>1201</v>
      </c>
      <c r="AD21" s="97"/>
    </row>
    <row r="22" spans="1:30" ht="150.75" customHeight="1">
      <c r="A22" s="156"/>
      <c r="B22" s="158"/>
      <c r="C22" s="90"/>
      <c r="D22" s="90"/>
      <c r="E22" s="91"/>
      <c r="F22" s="91"/>
      <c r="G22" s="29" t="str">
        <f>VLOOKUP(H22,PELIGROS!A$1:G$445,2,0)</f>
        <v>Herramientas Manuales</v>
      </c>
      <c r="H22" s="29" t="s">
        <v>578</v>
      </c>
      <c r="I22" s="29" t="str">
        <f t="shared" si="5"/>
        <v>CONDICIONES DE SEGURIDAD</v>
      </c>
      <c r="J22" s="29" t="str">
        <f>VLOOKUP(H22,PELIGROS!A$2:G$445,3,0)</f>
        <v>Quemaduras, contusiones y lesiones</v>
      </c>
      <c r="K22" s="31" t="s">
        <v>29</v>
      </c>
      <c r="L22" s="29" t="str">
        <f>VLOOKUP(H22,PELIGROS!A$2:G$445,4,0)</f>
        <v>Inspecciones planeadas e inspecciones no planeadas, procedimientos de programas de seguridad y salud en el trabajo</v>
      </c>
      <c r="M22" s="29" t="str">
        <f>VLOOKUP(H22,PELIGROS!A$2:G$445,5,0)</f>
        <v>E.P.P.</v>
      </c>
      <c r="N22" s="31">
        <v>2</v>
      </c>
      <c r="O22" s="29">
        <v>3</v>
      </c>
      <c r="P22" s="29">
        <v>25</v>
      </c>
      <c r="Q22" s="29">
        <f t="shared" si="0"/>
        <v>6</v>
      </c>
      <c r="R22" s="29">
        <f t="shared" si="1"/>
        <v>150</v>
      </c>
      <c r="S22" s="29" t="str">
        <f t="shared" si="2"/>
        <v>M-6</v>
      </c>
      <c r="T22" s="48" t="str">
        <f t="shared" si="3"/>
        <v>II</v>
      </c>
      <c r="U22" s="48" t="str">
        <f t="shared" si="4"/>
        <v>No Aceptable o Aceptable Con Control Especifico</v>
      </c>
      <c r="V22" s="90"/>
      <c r="W22" s="29" t="str">
        <f>VLOOKUP(H22,PELIGROS!A$2:G$445,6,0)</f>
        <v>Amputación</v>
      </c>
      <c r="X22" s="31" t="s">
        <v>29</v>
      </c>
      <c r="Y22" s="31" t="s">
        <v>29</v>
      </c>
      <c r="Z22" s="31" t="s">
        <v>29</v>
      </c>
      <c r="AA22" s="29" t="s">
        <v>29</v>
      </c>
      <c r="AB22" s="29" t="str">
        <f>VLOOKUP(H22,PELIGROS!A$2:G$445,7,0)</f>
        <v xml:space="preserve">
Uso y manejo adecuado de E.P.P., uso y manejo adecuado de herramientas manuales y/o máquinas y equipos</v>
      </c>
      <c r="AC22" s="31" t="s">
        <v>1243</v>
      </c>
      <c r="AD22" s="97"/>
    </row>
    <row r="23" spans="1:30" ht="150.75" customHeight="1">
      <c r="A23" s="156"/>
      <c r="B23" s="158"/>
      <c r="C23" s="90"/>
      <c r="D23" s="90"/>
      <c r="E23" s="91"/>
      <c r="F23" s="91"/>
      <c r="G23" s="29" t="str">
        <f>VLOOKUP(H23,PELIGROS!A$1:G$445,2,0)</f>
        <v>Atraco, golpiza, atentados y secuestrados</v>
      </c>
      <c r="H23" s="29" t="s">
        <v>51</v>
      </c>
      <c r="I23" s="29" t="str">
        <f t="shared" si="5"/>
        <v>CONDICIONES DE SEGURIDAD</v>
      </c>
      <c r="J23" s="29" t="str">
        <f>VLOOKUP(H23,PELIGROS!A$2:G$445,3,0)</f>
        <v>Estrés, golpes, Secuestros</v>
      </c>
      <c r="K23" s="31" t="s">
        <v>29</v>
      </c>
      <c r="L23" s="29" t="str">
        <f>VLOOKUP(H23,PELIGROS!A$2:G$445,4,0)</f>
        <v>Inspecciones planeadas e inspecciones no planeadas, procedimientos de programas de seguridad y salud en el trabajo</v>
      </c>
      <c r="M23" s="29" t="str">
        <f>VLOOKUP(H23,PELIGROS!A$2:G$445,5,0)</f>
        <v xml:space="preserve">Uniformes Corporativos, Chaquetas corporativas, Carnetización
</v>
      </c>
      <c r="N23" s="31">
        <v>2</v>
      </c>
      <c r="O23" s="29">
        <v>3</v>
      </c>
      <c r="P23" s="29">
        <v>60</v>
      </c>
      <c r="Q23" s="29">
        <f t="shared" si="0"/>
        <v>6</v>
      </c>
      <c r="R23" s="29">
        <f t="shared" si="1"/>
        <v>360</v>
      </c>
      <c r="S23" s="29" t="str">
        <f t="shared" si="2"/>
        <v>M-6</v>
      </c>
      <c r="T23" s="48" t="str">
        <f t="shared" si="3"/>
        <v>II</v>
      </c>
      <c r="U23" s="48" t="str">
        <f t="shared" si="4"/>
        <v>No Aceptable o Aceptable Con Control Especifico</v>
      </c>
      <c r="V23" s="90"/>
      <c r="W23" s="29" t="str">
        <f>VLOOKUP(H23,PELIGROS!A$2:G$445,6,0)</f>
        <v>Secuestros</v>
      </c>
      <c r="X23" s="31" t="s">
        <v>29</v>
      </c>
      <c r="Y23" s="31" t="s">
        <v>29</v>
      </c>
      <c r="Z23" s="31" t="s">
        <v>29</v>
      </c>
      <c r="AA23" s="29" t="s">
        <v>29</v>
      </c>
      <c r="AB23" s="29" t="str">
        <f>VLOOKUP(H23,PELIGROS!A$2:G$445,7,0)</f>
        <v>N/A</v>
      </c>
      <c r="AC23" s="31" t="s">
        <v>1205</v>
      </c>
      <c r="AD23" s="97"/>
    </row>
    <row r="24" spans="1:30" ht="150.75" customHeight="1">
      <c r="A24" s="156"/>
      <c r="B24" s="158"/>
      <c r="C24" s="90"/>
      <c r="D24" s="90"/>
      <c r="E24" s="91"/>
      <c r="F24" s="91"/>
      <c r="G24" s="29" t="str">
        <f>VLOOKUP(H24,PELIGROS!A$1:G$445,2,0)</f>
        <v>MANTENIMIENTO DE PUENTE GRUAS, LIMPIEZA DE CANALES, MANTENIMIENTO DE INSTALACIONES LOCATIVAS, MANTENIMIENTO Y REPARACIÓN DE POZOS</v>
      </c>
      <c r="H24" s="29" t="s">
        <v>593</v>
      </c>
      <c r="I24" s="29" t="s">
        <v>1222</v>
      </c>
      <c r="J24" s="29" t="str">
        <f>VLOOKUP(H24,PELIGROS!A$2:G$445,3,0)</f>
        <v>LESIONES, FRACTURAS, MUERTE</v>
      </c>
      <c r="K24" s="31" t="s">
        <v>29</v>
      </c>
      <c r="L24" s="29" t="str">
        <f>VLOOKUP(H24,PELIGROS!A$2:G$445,4,0)</f>
        <v>Inspecciones planeadas e inspecciones no planeadas, procedimientos de programas de seguridad y salud en el trabajo</v>
      </c>
      <c r="M24" s="29" t="str">
        <f>VLOOKUP(H24,PELIGROS!A$2:G$445,5,0)</f>
        <v>EPP</v>
      </c>
      <c r="N24" s="31">
        <v>2</v>
      </c>
      <c r="O24" s="29">
        <v>2</v>
      </c>
      <c r="P24" s="29">
        <v>60</v>
      </c>
      <c r="Q24" s="29">
        <f t="shared" si="0"/>
        <v>4</v>
      </c>
      <c r="R24" s="29">
        <f t="shared" ref="R24" si="6">P24*Q24</f>
        <v>240</v>
      </c>
      <c r="S24" s="29" t="str">
        <f t="shared" ref="S24" si="7">IF(Q24=40,"MA-40",IF(Q24=30,"MA-30",IF(Q24=20,"A-20",IF(Q24=10,"A-10",IF(Q24=24,"MA-24",IF(Q24=18,"A-18",IF(Q24=12,"A-12",IF(Q24=6,"M-6",IF(Q24=8,"M-8",IF(Q24=6,"M-6",IF(Q24=4,"B-4",IF(Q24=2,"B-2",))))))))))))</f>
        <v>B-4</v>
      </c>
      <c r="T24" s="34" t="str">
        <f t="shared" ref="T24" si="8">IF(R24&lt;=20,"IV",IF(R24&lt;=120,"III",IF(R24&lt;=500,"II",IF(R24&lt;=4000,"I"))))</f>
        <v>II</v>
      </c>
      <c r="U24" s="34" t="str">
        <f t="shared" ref="U24" si="9">IF(T24=0,"",IF(T24="IV","Aceptable",IF(T24="III","Mejorable",IF(T24="II","No Aceptable o Aceptable Con Control Especifico",IF(T24="I","No Aceptable","")))))</f>
        <v>No Aceptable o Aceptable Con Control Especifico</v>
      </c>
      <c r="V24" s="90"/>
      <c r="W24" s="29" t="str">
        <f>VLOOKUP(H24,PELIGROS!A$2:G$445,6,0)</f>
        <v>MUERTE</v>
      </c>
      <c r="X24" s="31" t="s">
        <v>29</v>
      </c>
      <c r="Y24" s="31" t="s">
        <v>29</v>
      </c>
      <c r="Z24" s="31" t="s">
        <v>29</v>
      </c>
      <c r="AA24" s="31" t="s">
        <v>29</v>
      </c>
      <c r="AB24" s="31" t="s">
        <v>1249</v>
      </c>
      <c r="AC24" s="31" t="s">
        <v>1248</v>
      </c>
      <c r="AD24" s="97"/>
    </row>
    <row r="25" spans="1:30" ht="150.75" customHeight="1">
      <c r="A25" s="156"/>
      <c r="B25" s="158"/>
      <c r="C25" s="90"/>
      <c r="D25" s="90"/>
      <c r="E25" s="91"/>
      <c r="F25" s="91"/>
      <c r="G25" s="29" t="str">
        <f>VLOOKUP(H25,PELIGROS!A$1:G$445,2,0)</f>
        <v>SISMOS, INCENDIOS, INUNDACIONES, TERREMOTOS, VENDAVALES, DERRUMBE</v>
      </c>
      <c r="H25" s="29" t="s">
        <v>55</v>
      </c>
      <c r="I25" s="29" t="str">
        <f t="shared" si="5"/>
        <v>FENÓMENOS NATURALES</v>
      </c>
      <c r="J25" s="29" t="str">
        <f>VLOOKUP(H25,PELIGROS!A$2:G$445,3,0)</f>
        <v>SISMOS, INCENDIOS, INUNDACIONES, TERREMOTOS, VENDAVALES</v>
      </c>
      <c r="K25" s="31" t="s">
        <v>29</v>
      </c>
      <c r="L25" s="29" t="str">
        <f>VLOOKUP(H25,PELIGROS!A$2:G$445,4,0)</f>
        <v>Inspecciones planeadas e inspecciones no planeadas, procedimientos de programas de seguridad y salud en el trabajo</v>
      </c>
      <c r="M25" s="29" t="str">
        <f>VLOOKUP(H25,PELIGROS!A$2:G$445,5,0)</f>
        <v>BRIGADAS DE EMERGENCIAS</v>
      </c>
      <c r="N25" s="31">
        <v>2</v>
      </c>
      <c r="O25" s="29">
        <v>1</v>
      </c>
      <c r="P25" s="29">
        <v>100</v>
      </c>
      <c r="Q25" s="29">
        <f t="shared" ref="Q25:Q38" si="10">N25*O25</f>
        <v>2</v>
      </c>
      <c r="R25" s="29">
        <f t="shared" si="1"/>
        <v>200</v>
      </c>
      <c r="S25" s="29" t="str">
        <f t="shared" si="2"/>
        <v>B-2</v>
      </c>
      <c r="T25" s="48" t="str">
        <f t="shared" si="3"/>
        <v>II</v>
      </c>
      <c r="U25" s="48" t="str">
        <f t="shared" si="4"/>
        <v>No Aceptable o Aceptable Con Control Especifico</v>
      </c>
      <c r="V25" s="90"/>
      <c r="W25" s="29" t="str">
        <f>VLOOKUP(H25,PELIGROS!A$2:G$445,6,0)</f>
        <v>MUERTE</v>
      </c>
      <c r="X25" s="31" t="s">
        <v>29</v>
      </c>
      <c r="Y25" s="31" t="s">
        <v>29</v>
      </c>
      <c r="Z25" s="31" t="s">
        <v>29</v>
      </c>
      <c r="AA25" s="29" t="s">
        <v>1202</v>
      </c>
      <c r="AB25" s="29" t="str">
        <f>VLOOKUP(H25,PELIGROS!A$2:G$445,7,0)</f>
        <v>ENTRENAMIENTO DE LA BRIGADA; DIVULGACIÓN DE PLAN DE EMERGENCIA</v>
      </c>
      <c r="AC25" s="31" t="s">
        <v>1203</v>
      </c>
      <c r="AD25" s="97"/>
    </row>
    <row r="26" spans="1:30" ht="150.75" customHeight="1">
      <c r="A26" s="156"/>
      <c r="B26" s="158"/>
      <c r="C26" s="90"/>
      <c r="D26" s="90"/>
      <c r="E26" s="91"/>
      <c r="F26" s="91"/>
      <c r="G26" s="29" t="str">
        <f>VLOOKUP(H26,PELIGROS!A$1:G$445,2,0)</f>
        <v>Posturas forzadas, manejo de cargas y movimientos repetitivos</v>
      </c>
      <c r="H26" s="29" t="s">
        <v>950</v>
      </c>
      <c r="I26" s="29" t="str">
        <f t="shared" si="5"/>
        <v>OTRO</v>
      </c>
      <c r="J26" s="29" t="str">
        <f>VLOOKUP(H26,PELIGROS!A$2:G$445,3,0)</f>
        <v>Síndrome de manguito rotador o síndrome de supraespinoso</v>
      </c>
      <c r="K26" s="31" t="s">
        <v>29</v>
      </c>
      <c r="L26" s="29" t="str">
        <f>VLOOKUP(H26,PELIGROS!A$2:G$445,4,0)</f>
        <v/>
      </c>
      <c r="M26" s="29" t="str">
        <f>VLOOKUP(H26,PELIGROS!A$2:G$445,5,0)</f>
        <v/>
      </c>
      <c r="N26" s="31">
        <v>2</v>
      </c>
      <c r="O26" s="29">
        <v>3</v>
      </c>
      <c r="P26" s="29">
        <v>25</v>
      </c>
      <c r="Q26" s="29">
        <f t="shared" si="10"/>
        <v>6</v>
      </c>
      <c r="R26" s="29">
        <f t="shared" si="1"/>
        <v>150</v>
      </c>
      <c r="S26" s="29" t="str">
        <f t="shared" si="2"/>
        <v>M-6</v>
      </c>
      <c r="T26" s="48" t="str">
        <f t="shared" si="3"/>
        <v>II</v>
      </c>
      <c r="U26" s="48" t="str">
        <f t="shared" si="4"/>
        <v>No Aceptable o Aceptable Con Control Especifico</v>
      </c>
      <c r="V26" s="90"/>
      <c r="W26" s="29" t="str">
        <f>VLOOKUP(H26,PELIGROS!A$2:G$445,6,0)</f>
        <v>Síndrome de manguito rotador o síndrome de supraespinoso</v>
      </c>
      <c r="X26" s="31" t="s">
        <v>29</v>
      </c>
      <c r="Y26" s="31" t="s">
        <v>29</v>
      </c>
      <c r="Z26" s="31" t="s">
        <v>29</v>
      </c>
      <c r="AA26" s="31" t="s">
        <v>29</v>
      </c>
      <c r="AB26" s="29" t="str">
        <f>VLOOKUP(H26,PELIGROS!A$2:G$445,7,0)</f>
        <v/>
      </c>
      <c r="AC26" s="31" t="s">
        <v>1259</v>
      </c>
      <c r="AD26" s="97"/>
    </row>
    <row r="27" spans="1:30" ht="150.75" customHeight="1">
      <c r="A27" s="156"/>
      <c r="B27" s="158"/>
      <c r="C27" s="93" t="s">
        <v>1171</v>
      </c>
      <c r="D27" s="93" t="s">
        <v>1172</v>
      </c>
      <c r="E27" s="94" t="s">
        <v>994</v>
      </c>
      <c r="F27" s="94" t="s">
        <v>1196</v>
      </c>
      <c r="G27" s="35" t="str">
        <f>VLOOKUP(H27,PELIGROS!A$1:G$445,2,0)</f>
        <v>Bacteria</v>
      </c>
      <c r="H27" s="35" t="s">
        <v>96</v>
      </c>
      <c r="I27" s="35" t="str">
        <f t="shared" si="5"/>
        <v>BIOLÓGICO</v>
      </c>
      <c r="J27" s="35" t="str">
        <f>VLOOKUP(H27,PELIGROS!A$2:G$445,3,0)</f>
        <v>Infecciones producidas por Bacterianas</v>
      </c>
      <c r="K27" s="37" t="s">
        <v>29</v>
      </c>
      <c r="L27" s="35" t="str">
        <f>VLOOKUP(H27,PELIGROS!A$2:G$445,4,0)</f>
        <v>Inspecciones planeadas e inspecciones no planeadas, procedimientos de programas de seguridad y salud en el trabajo</v>
      </c>
      <c r="M27" s="35" t="str">
        <f>VLOOKUP(H27,PELIGROS!A$2:G$445,5,0)</f>
        <v>Programa de vacunación, bota pantalón, overol, guantes, tapabocas, mascarillas con filtros</v>
      </c>
      <c r="N27" s="37">
        <v>2</v>
      </c>
      <c r="O27" s="35">
        <v>3</v>
      </c>
      <c r="P27" s="35">
        <v>10</v>
      </c>
      <c r="Q27" s="35">
        <f t="shared" si="10"/>
        <v>6</v>
      </c>
      <c r="R27" s="35">
        <f t="shared" si="1"/>
        <v>60</v>
      </c>
      <c r="S27" s="35" t="str">
        <f t="shared" si="2"/>
        <v>M-6</v>
      </c>
      <c r="T27" s="34" t="str">
        <f t="shared" si="3"/>
        <v>III</v>
      </c>
      <c r="U27" s="34" t="str">
        <f t="shared" si="4"/>
        <v>Mejorable</v>
      </c>
      <c r="V27" s="93">
        <v>1</v>
      </c>
      <c r="W27" s="35" t="str">
        <f>VLOOKUP(H27,PELIGROS!A$2:G$445,6,0)</f>
        <v xml:space="preserve">Enfermedades Infectocontagiosas
</v>
      </c>
      <c r="X27" s="37" t="s">
        <v>29</v>
      </c>
      <c r="Y27" s="37" t="s">
        <v>29</v>
      </c>
      <c r="Z27" s="37" t="s">
        <v>29</v>
      </c>
      <c r="AA27" s="37" t="s">
        <v>29</v>
      </c>
      <c r="AB27" s="35" t="str">
        <f>VLOOKUP(H27,PELIGROS!A$2:G$445,7,0)</f>
        <v xml:space="preserve">Riesgo Biológico, Autocuidado y/o Uso y manejo adecuado de E.P.P.
</v>
      </c>
      <c r="AC27" s="37" t="s">
        <v>1206</v>
      </c>
      <c r="AD27" s="98" t="s">
        <v>1197</v>
      </c>
    </row>
    <row r="28" spans="1:30" ht="150.75" customHeight="1">
      <c r="A28" s="156"/>
      <c r="B28" s="158"/>
      <c r="C28" s="93"/>
      <c r="D28" s="93"/>
      <c r="E28" s="94"/>
      <c r="F28" s="94"/>
      <c r="G28" s="35" t="str">
        <f>VLOOKUP(H28,PELIGROS!A$1:G$445,2,0)</f>
        <v>Hongos</v>
      </c>
      <c r="H28" s="35" t="s">
        <v>104</v>
      </c>
      <c r="I28" s="35" t="str">
        <f t="shared" si="5"/>
        <v>BIOLÓGICO</v>
      </c>
      <c r="J28" s="35" t="str">
        <f>VLOOKUP(H28,PELIGROS!A$2:G$445,3,0)</f>
        <v>Micosis</v>
      </c>
      <c r="K28" s="37" t="s">
        <v>29</v>
      </c>
      <c r="L28" s="35" t="str">
        <f>VLOOKUP(H28,PELIGROS!A$2:G$445,4,0)</f>
        <v>Inspecciones planeadas e inspecciones no planeadas, procedimientos de programas de seguridad y salud en el trabajo</v>
      </c>
      <c r="M28" s="35" t="str">
        <f>VLOOKUP(H28,PELIGROS!A$2:G$445,5,0)</f>
        <v>Programa de vacunación, exámenes periódicos</v>
      </c>
      <c r="N28" s="37">
        <v>2</v>
      </c>
      <c r="O28" s="35">
        <v>3</v>
      </c>
      <c r="P28" s="35">
        <v>10</v>
      </c>
      <c r="Q28" s="35">
        <f t="shared" si="10"/>
        <v>6</v>
      </c>
      <c r="R28" s="35">
        <f t="shared" si="1"/>
        <v>60</v>
      </c>
      <c r="S28" s="35" t="str">
        <f t="shared" si="2"/>
        <v>M-6</v>
      </c>
      <c r="T28" s="34" t="str">
        <f t="shared" si="3"/>
        <v>III</v>
      </c>
      <c r="U28" s="34" t="str">
        <f t="shared" si="4"/>
        <v>Mejorable</v>
      </c>
      <c r="V28" s="93"/>
      <c r="W28" s="35" t="str">
        <f>VLOOKUP(H28,PELIGROS!A$2:G$445,6,0)</f>
        <v>Micosis</v>
      </c>
      <c r="X28" s="37" t="s">
        <v>29</v>
      </c>
      <c r="Y28" s="37" t="s">
        <v>29</v>
      </c>
      <c r="Z28" s="37" t="s">
        <v>29</v>
      </c>
      <c r="AA28" s="37" t="s">
        <v>29</v>
      </c>
      <c r="AB28" s="35" t="str">
        <f>VLOOKUP(H28,PELIGROS!A$2:G$445,7,0)</f>
        <v xml:space="preserve">Riesgo Biológico, Autocuidado y/o Uso y manejo adecuado de E.P.P.
</v>
      </c>
      <c r="AC28" s="37"/>
      <c r="AD28" s="98"/>
    </row>
    <row r="29" spans="1:30" ht="150.75" customHeight="1">
      <c r="A29" s="156"/>
      <c r="B29" s="158"/>
      <c r="C29" s="93"/>
      <c r="D29" s="93"/>
      <c r="E29" s="94"/>
      <c r="F29" s="94"/>
      <c r="G29" s="35" t="str">
        <f>VLOOKUP(H29,PELIGROS!A$1:G$445,2,0)</f>
        <v>Virus</v>
      </c>
      <c r="H29" s="35" t="s">
        <v>106</v>
      </c>
      <c r="I29" s="35" t="str">
        <f t="shared" si="5"/>
        <v>BIOLÓGICO</v>
      </c>
      <c r="J29" s="35" t="str">
        <f>VLOOKUP(H29,PELIGROS!A$2:G$445,3,0)</f>
        <v>Infecciones Virales</v>
      </c>
      <c r="K29" s="37" t="s">
        <v>29</v>
      </c>
      <c r="L29" s="35" t="str">
        <f>VLOOKUP(H29,PELIGROS!A$2:G$445,4,0)</f>
        <v>Inspecciones planeadas e inspecciones no planeadas, procedimientos de programas de seguridad y salud en el trabajo</v>
      </c>
      <c r="M29" s="35" t="str">
        <f>VLOOKUP(H29,PELIGROS!A$2:G$445,5,0)</f>
        <v>Programa de vacunación, bota pantalón, overol, guantes, tapabocas, mascarillas con filtros</v>
      </c>
      <c r="N29" s="37">
        <v>2</v>
      </c>
      <c r="O29" s="35">
        <v>3</v>
      </c>
      <c r="P29" s="35">
        <v>10</v>
      </c>
      <c r="Q29" s="35">
        <f t="shared" si="10"/>
        <v>6</v>
      </c>
      <c r="R29" s="35">
        <f t="shared" si="1"/>
        <v>60</v>
      </c>
      <c r="S29" s="35" t="str">
        <f t="shared" si="2"/>
        <v>M-6</v>
      </c>
      <c r="T29" s="34" t="str">
        <f t="shared" si="3"/>
        <v>III</v>
      </c>
      <c r="U29" s="34" t="str">
        <f t="shared" si="4"/>
        <v>Mejorable</v>
      </c>
      <c r="V29" s="93"/>
      <c r="W29" s="35" t="str">
        <f>VLOOKUP(H29,PELIGROS!A$2:G$445,6,0)</f>
        <v xml:space="preserve">Enfermedades Infectocontagiosas
</v>
      </c>
      <c r="X29" s="37" t="s">
        <v>29</v>
      </c>
      <c r="Y29" s="37" t="s">
        <v>29</v>
      </c>
      <c r="Z29" s="37" t="s">
        <v>29</v>
      </c>
      <c r="AA29" s="37" t="s">
        <v>29</v>
      </c>
      <c r="AB29" s="35" t="str">
        <f>VLOOKUP(H29,PELIGROS!A$2:G$445,7,0)</f>
        <v xml:space="preserve">Riesgo Biológico, Autocuidado y/o Uso y manejo adecuado de E.P.P.
</v>
      </c>
      <c r="AC29" s="37"/>
      <c r="AD29" s="98"/>
    </row>
    <row r="30" spans="1:30" ht="150.75" customHeight="1">
      <c r="A30" s="156"/>
      <c r="B30" s="158"/>
      <c r="C30" s="93"/>
      <c r="D30" s="93"/>
      <c r="E30" s="94"/>
      <c r="F30" s="94"/>
      <c r="G30" s="35" t="str">
        <f>VLOOKUP(H30,PELIGROS!A$1:G$445,2,0)</f>
        <v>INFRAROJA, ULTRAVIOLETA, VISIBLE, RADIOFRECUENCIA, MICROONDAS, LASER</v>
      </c>
      <c r="H30" s="35" t="s">
        <v>60</v>
      </c>
      <c r="I30" s="35" t="str">
        <f t="shared" si="5"/>
        <v>FÍSICO</v>
      </c>
      <c r="J30" s="35" t="str">
        <f>VLOOKUP(H30,PELIGROS!A$2:G$445,3,0)</f>
        <v>CÁNCER, LESIONES DÉRMICAS Y OCULARES</v>
      </c>
      <c r="K30" s="37" t="s">
        <v>29</v>
      </c>
      <c r="L30" s="35" t="str">
        <f>VLOOKUP(H30,PELIGROS!A$2:G$445,4,0)</f>
        <v>Inspecciones planeadas e inspecciones no planeadas, procedimientos de programas de seguridad y salud en el trabajo</v>
      </c>
      <c r="M30" s="35" t="str">
        <f>VLOOKUP(H30,PELIGROS!A$2:G$445,5,0)</f>
        <v>PROGRAMA BLOQUEADOR SOLAR</v>
      </c>
      <c r="N30" s="37">
        <v>2</v>
      </c>
      <c r="O30" s="35">
        <v>4</v>
      </c>
      <c r="P30" s="35">
        <v>10</v>
      </c>
      <c r="Q30" s="35">
        <f t="shared" si="10"/>
        <v>8</v>
      </c>
      <c r="R30" s="35">
        <f t="shared" si="1"/>
        <v>80</v>
      </c>
      <c r="S30" s="35" t="str">
        <f t="shared" si="2"/>
        <v>M-8</v>
      </c>
      <c r="T30" s="34" t="str">
        <f t="shared" si="3"/>
        <v>III</v>
      </c>
      <c r="U30" s="34" t="str">
        <f t="shared" si="4"/>
        <v>Mejorable</v>
      </c>
      <c r="V30" s="93"/>
      <c r="W30" s="35" t="str">
        <f>VLOOKUP(H30,PELIGROS!A$2:G$445,6,0)</f>
        <v>CÁNCER</v>
      </c>
      <c r="X30" s="37" t="s">
        <v>29</v>
      </c>
      <c r="Y30" s="37" t="s">
        <v>29</v>
      </c>
      <c r="Z30" s="37" t="s">
        <v>29</v>
      </c>
      <c r="AA30" s="37" t="s">
        <v>29</v>
      </c>
      <c r="AB30" s="35" t="str">
        <f>VLOOKUP(H30,PELIGROS!A$2:G$445,7,0)</f>
        <v>N/A</v>
      </c>
      <c r="AC30" s="37" t="s">
        <v>1198</v>
      </c>
      <c r="AD30" s="98"/>
    </row>
    <row r="31" spans="1:30" ht="150.75" customHeight="1">
      <c r="A31" s="156"/>
      <c r="B31" s="158"/>
      <c r="C31" s="93"/>
      <c r="D31" s="93"/>
      <c r="E31" s="94"/>
      <c r="F31" s="94"/>
      <c r="G31" s="35" t="str">
        <f>VLOOKUP(H31,PELIGROS!A$1:G$445,2,0)</f>
        <v>GASES Y VAPORES</v>
      </c>
      <c r="H31" s="35" t="s">
        <v>1105</v>
      </c>
      <c r="I31" s="35" t="str">
        <f t="shared" si="5"/>
        <v>QUÍMICO</v>
      </c>
      <c r="J31" s="35" t="str">
        <f>VLOOKUP(H31,PELIGROS!A$2:G$445,3,0)</f>
        <v xml:space="preserve"> LESIONES EN LA PIEL, IRRITACIÓN EN VÍAS  RESPIRATORIAS, MUERTE</v>
      </c>
      <c r="K31" s="37" t="s">
        <v>29</v>
      </c>
      <c r="L31" s="35" t="str">
        <f>VLOOKUP(H31,PELIGROS!A$2:G$445,4,0)</f>
        <v>Inspecciones planeadas e inspecciones no planeadas, procedimientos de programas de seguridad y salud en el trabajo</v>
      </c>
      <c r="M31" s="35" t="str">
        <f>VLOOKUP(H31,PELIGROS!A$2:G$445,5,0)</f>
        <v>EPP TAPABOCAS, CARETAS CON FILTROS</v>
      </c>
      <c r="N31" s="37">
        <v>2</v>
      </c>
      <c r="O31" s="35">
        <v>3</v>
      </c>
      <c r="P31" s="35">
        <v>10</v>
      </c>
      <c r="Q31" s="35">
        <f t="shared" si="10"/>
        <v>6</v>
      </c>
      <c r="R31" s="35">
        <f t="shared" si="1"/>
        <v>60</v>
      </c>
      <c r="S31" s="35" t="str">
        <f t="shared" si="2"/>
        <v>M-6</v>
      </c>
      <c r="T31" s="34" t="str">
        <f t="shared" si="3"/>
        <v>III</v>
      </c>
      <c r="U31" s="34" t="str">
        <f t="shared" si="4"/>
        <v>Mejorable</v>
      </c>
      <c r="V31" s="93"/>
      <c r="W31" s="35" t="str">
        <f>VLOOKUP(H31,PELIGROS!A$2:G$445,6,0)</f>
        <v xml:space="preserve"> MUERTE</v>
      </c>
      <c r="X31" s="37" t="s">
        <v>29</v>
      </c>
      <c r="Y31" s="37" t="s">
        <v>29</v>
      </c>
      <c r="Z31" s="37" t="s">
        <v>29</v>
      </c>
      <c r="AA31" s="37" t="s">
        <v>29</v>
      </c>
      <c r="AB31" s="35" t="str">
        <f>VLOOKUP(H31,PELIGROS!A$2:G$445,7,0)</f>
        <v>USO Y MANEJO ADECUADO DE E.P.P.</v>
      </c>
      <c r="AC31" s="37" t="s">
        <v>1212</v>
      </c>
      <c r="AD31" s="98"/>
    </row>
    <row r="32" spans="1:30" ht="150.75" customHeight="1">
      <c r="A32" s="156"/>
      <c r="B32" s="158"/>
      <c r="C32" s="93"/>
      <c r="D32" s="93"/>
      <c r="E32" s="94"/>
      <c r="F32" s="94"/>
      <c r="G32" s="35" t="str">
        <f>VLOOKUP(H32,PELIGROS!A$1:G$445,2,0)</f>
        <v>CONCENTRACIÓN EN ACTIVIDADES DE ALTO DESEMPEÑO MENTAL</v>
      </c>
      <c r="H32" s="35" t="s">
        <v>65</v>
      </c>
      <c r="I32" s="35" t="str">
        <f t="shared" si="5"/>
        <v>PSICOSOCIAL</v>
      </c>
      <c r="J32" s="35" t="str">
        <f>VLOOKUP(H32,PELIGROS!A$2:G$445,3,0)</f>
        <v>ESTRÉS, CEFALEA, IRRITABILIDAD</v>
      </c>
      <c r="K32" s="37" t="s">
        <v>29</v>
      </c>
      <c r="L32" s="35" t="str">
        <f>VLOOKUP(H32,PELIGROS!A$2:G$445,4,0)</f>
        <v>N/A</v>
      </c>
      <c r="M32" s="35" t="str">
        <f>VLOOKUP(H32,PELIGROS!A$2:G$445,5,0)</f>
        <v>PVE PSICOSOCIAL</v>
      </c>
      <c r="N32" s="37">
        <v>2</v>
      </c>
      <c r="O32" s="35">
        <v>3</v>
      </c>
      <c r="P32" s="35">
        <v>10</v>
      </c>
      <c r="Q32" s="35">
        <f t="shared" si="10"/>
        <v>6</v>
      </c>
      <c r="R32" s="35">
        <f t="shared" si="1"/>
        <v>60</v>
      </c>
      <c r="S32" s="35" t="str">
        <f t="shared" si="2"/>
        <v>M-6</v>
      </c>
      <c r="T32" s="34" t="str">
        <f t="shared" si="3"/>
        <v>III</v>
      </c>
      <c r="U32" s="34" t="str">
        <f t="shared" si="4"/>
        <v>Mejorable</v>
      </c>
      <c r="V32" s="93"/>
      <c r="W32" s="35" t="str">
        <f>VLOOKUP(H32,PELIGROS!A$2:G$445,6,0)</f>
        <v>ESTRÉS</v>
      </c>
      <c r="X32" s="37" t="s">
        <v>29</v>
      </c>
      <c r="Y32" s="37" t="s">
        <v>29</v>
      </c>
      <c r="Z32" s="37" t="s">
        <v>29</v>
      </c>
      <c r="AA32" s="37" t="s">
        <v>29</v>
      </c>
      <c r="AB32" s="35" t="str">
        <f>VLOOKUP(H32,PELIGROS!A$2:G$445,7,0)</f>
        <v>N/A</v>
      </c>
      <c r="AC32" s="37" t="s">
        <v>1199</v>
      </c>
      <c r="AD32" s="98"/>
    </row>
    <row r="33" spans="1:30" ht="150.75" customHeight="1">
      <c r="A33" s="156"/>
      <c r="B33" s="158"/>
      <c r="C33" s="93"/>
      <c r="D33" s="93"/>
      <c r="E33" s="94"/>
      <c r="F33" s="94"/>
      <c r="G33" s="35" t="str">
        <f>VLOOKUP(H33,PELIGROS!A$1:G$445,2,0)</f>
        <v>Forzadas, Prolongadas</v>
      </c>
      <c r="H33" s="35" t="s">
        <v>37</v>
      </c>
      <c r="I33" s="35" t="str">
        <f t="shared" si="5"/>
        <v>BIOMECÁNICO</v>
      </c>
      <c r="J33" s="35" t="str">
        <f>VLOOKUP(H33,PELIGROS!A$2:G$445,3,0)</f>
        <v xml:space="preserve">Lesiones osteomusculares, lesiones osteoarticulares
</v>
      </c>
      <c r="K33" s="37" t="s">
        <v>29</v>
      </c>
      <c r="L33" s="35" t="str">
        <f>VLOOKUP(H33,PELIGROS!A$2:G$445,4,0)</f>
        <v>Inspecciones planeadas e inspecciones no planeadas, procedimientos de programas de seguridad y salud en el trabajo</v>
      </c>
      <c r="M33" s="35" t="str">
        <f>VLOOKUP(H33,PELIGROS!A$2:G$445,5,0)</f>
        <v>PVE Biomecánico, programa pausas activas, exámenes periódicos, recomendaciones, control de posturas</v>
      </c>
      <c r="N33" s="37">
        <v>2</v>
      </c>
      <c r="O33" s="35">
        <v>3</v>
      </c>
      <c r="P33" s="35">
        <v>25</v>
      </c>
      <c r="Q33" s="35">
        <f t="shared" si="10"/>
        <v>6</v>
      </c>
      <c r="R33" s="35">
        <f t="shared" si="1"/>
        <v>150</v>
      </c>
      <c r="S33" s="35" t="str">
        <f t="shared" si="2"/>
        <v>M-6</v>
      </c>
      <c r="T33" s="34" t="str">
        <f t="shared" si="3"/>
        <v>II</v>
      </c>
      <c r="U33" s="34" t="str">
        <f t="shared" si="4"/>
        <v>No Aceptable o Aceptable Con Control Especifico</v>
      </c>
      <c r="V33" s="93"/>
      <c r="W33" s="35" t="str">
        <f>VLOOKUP(H33,PELIGROS!A$2:G$445,6,0)</f>
        <v>Enfermedades Osteomusculares</v>
      </c>
      <c r="X33" s="37" t="s">
        <v>29</v>
      </c>
      <c r="Y33" s="37" t="s">
        <v>29</v>
      </c>
      <c r="Z33" s="37" t="s">
        <v>29</v>
      </c>
      <c r="AA33" s="37" t="s">
        <v>29</v>
      </c>
      <c r="AB33" s="35" t="str">
        <f>VLOOKUP(H33,PELIGROS!A$2:G$445,7,0)</f>
        <v>Prevención en lesiones osteomusculares, líderes de pausas activas</v>
      </c>
      <c r="AC33" s="37" t="s">
        <v>1204</v>
      </c>
      <c r="AD33" s="98"/>
    </row>
    <row r="34" spans="1:30" ht="150.75" customHeight="1">
      <c r="A34" s="156"/>
      <c r="B34" s="158"/>
      <c r="C34" s="93"/>
      <c r="D34" s="93"/>
      <c r="E34" s="94"/>
      <c r="F34" s="94"/>
      <c r="G34" s="35" t="str">
        <f>VLOOKUP(H34,PELIGROS!A$1:G$445,2,0)</f>
        <v>Movimientos repetitivos, Miembros Superiores</v>
      </c>
      <c r="H34" s="35" t="s">
        <v>1108</v>
      </c>
      <c r="I34" s="35" t="str">
        <f t="shared" si="5"/>
        <v>BIOMECÁNICO</v>
      </c>
      <c r="J34" s="35" t="str">
        <f>VLOOKUP(H34,PELIGROS!A$2:G$445,3,0)</f>
        <v>Lesiones Musculoesqueléticas</v>
      </c>
      <c r="K34" s="37" t="s">
        <v>29</v>
      </c>
      <c r="L34" s="35" t="str">
        <f>VLOOKUP(H34,PELIGROS!A$2:G$445,4,0)</f>
        <v>N/A</v>
      </c>
      <c r="M34" s="35" t="str">
        <f>VLOOKUP(H34,PELIGROS!A$2:G$445,5,0)</f>
        <v>PVE Biomecánico, programa pausas activas, exámenes periódicos, recomendaciones, control de posturas</v>
      </c>
      <c r="N34" s="37">
        <v>2</v>
      </c>
      <c r="O34" s="35">
        <v>3</v>
      </c>
      <c r="P34" s="35">
        <v>25</v>
      </c>
      <c r="Q34" s="35">
        <f t="shared" si="10"/>
        <v>6</v>
      </c>
      <c r="R34" s="35">
        <f t="shared" si="1"/>
        <v>150</v>
      </c>
      <c r="S34" s="35" t="str">
        <f t="shared" si="2"/>
        <v>M-6</v>
      </c>
      <c r="T34" s="34" t="str">
        <f t="shared" si="3"/>
        <v>II</v>
      </c>
      <c r="U34" s="34" t="str">
        <f t="shared" si="4"/>
        <v>No Aceptable o Aceptable Con Control Especifico</v>
      </c>
      <c r="V34" s="93"/>
      <c r="W34" s="35" t="str">
        <f>VLOOKUP(H34,PELIGROS!A$2:G$445,6,0)</f>
        <v>Enfermedades Musculoesqueléticas</v>
      </c>
      <c r="X34" s="37" t="s">
        <v>29</v>
      </c>
      <c r="Y34" s="37" t="s">
        <v>29</v>
      </c>
      <c r="Z34" s="37" t="s">
        <v>29</v>
      </c>
      <c r="AA34" s="37" t="s">
        <v>29</v>
      </c>
      <c r="AB34" s="35" t="str">
        <f>VLOOKUP(H34,PELIGROS!A$2:G$445,7,0)</f>
        <v>Prevención en lesiones osteomusculares, líderes de pausas activas</v>
      </c>
      <c r="AC34" s="37" t="s">
        <v>1204</v>
      </c>
      <c r="AD34" s="98"/>
    </row>
    <row r="35" spans="1:30" ht="150.75" customHeight="1">
      <c r="A35" s="156"/>
      <c r="B35" s="158"/>
      <c r="C35" s="93"/>
      <c r="D35" s="93"/>
      <c r="E35" s="94"/>
      <c r="F35" s="94"/>
      <c r="G35" s="35" t="str">
        <f>VLOOKUP(H35,PELIGROS!A$1:G$445,2,0)</f>
        <v>Atropellamiento, Envestir</v>
      </c>
      <c r="H35" s="35" t="s">
        <v>1071</v>
      </c>
      <c r="I35" s="35" t="str">
        <f t="shared" si="5"/>
        <v>CONDICIONES DE SEGURIDAD</v>
      </c>
      <c r="J35" s="35" t="str">
        <f>VLOOKUP(H35,PELIGROS!A$2:G$445,3,0)</f>
        <v>Lesiones, pérdidas materiales, muerte</v>
      </c>
      <c r="K35" s="37" t="s">
        <v>29</v>
      </c>
      <c r="L35" s="35" t="str">
        <f>VLOOKUP(H35,PELIGROS!A$2:G$445,4,0)</f>
        <v>Inspecciones planeadas e inspecciones no planeadas, procedimientos de programas de seguridad y salud en el trabajo</v>
      </c>
      <c r="M35" s="35" t="str">
        <f>VLOOKUP(H35,PELIGROS!A$2:G$445,5,0)</f>
        <v>Programa de seguridad vial, señalización</v>
      </c>
      <c r="N35" s="37">
        <v>2</v>
      </c>
      <c r="O35" s="35">
        <v>3</v>
      </c>
      <c r="P35" s="35">
        <v>60</v>
      </c>
      <c r="Q35" s="35">
        <f t="shared" si="10"/>
        <v>6</v>
      </c>
      <c r="R35" s="35">
        <f t="shared" si="1"/>
        <v>360</v>
      </c>
      <c r="S35" s="35" t="str">
        <f t="shared" si="2"/>
        <v>M-6</v>
      </c>
      <c r="T35" s="34" t="str">
        <f t="shared" si="3"/>
        <v>II</v>
      </c>
      <c r="U35" s="34" t="str">
        <f t="shared" si="4"/>
        <v>No Aceptable o Aceptable Con Control Especifico</v>
      </c>
      <c r="V35" s="93"/>
      <c r="W35" s="35" t="str">
        <f>VLOOKUP(H35,PELIGROS!A$2:G$445,6,0)</f>
        <v>Muerte</v>
      </c>
      <c r="X35" s="37" t="s">
        <v>29</v>
      </c>
      <c r="Y35" s="37" t="s">
        <v>29</v>
      </c>
      <c r="Z35" s="37" t="s">
        <v>29</v>
      </c>
      <c r="AA35" s="37" t="s">
        <v>29</v>
      </c>
      <c r="AB35" s="35" t="str">
        <f>VLOOKUP(H35,PELIGROS!A$2:G$445,7,0)</f>
        <v>Seguridad vial y manejo defensivo, aseguramiento de áreas de trabajo</v>
      </c>
      <c r="AC35" s="37" t="s">
        <v>1200</v>
      </c>
      <c r="AD35" s="98"/>
    </row>
    <row r="36" spans="1:30" ht="150.75" customHeight="1">
      <c r="A36" s="156"/>
      <c r="B36" s="158"/>
      <c r="C36" s="93"/>
      <c r="D36" s="93"/>
      <c r="E36" s="94"/>
      <c r="F36" s="94"/>
      <c r="G36" s="35" t="str">
        <f>VLOOKUP(H36,PELIGROS!A$1:G$445,2,0)</f>
        <v>Superficies de trabajo irregulares o deslizantes</v>
      </c>
      <c r="H36" s="35" t="s">
        <v>571</v>
      </c>
      <c r="I36" s="35" t="str">
        <f t="shared" si="5"/>
        <v>CONDICIONES DE SEGURIDAD</v>
      </c>
      <c r="J36" s="35" t="str">
        <f>VLOOKUP(H36,PELIGROS!A$2:G$445,3,0)</f>
        <v>Caídas del mismo nivel, fracturas, golpe con objetos, caídas de objetos, obstrucción de rutas de evacuación</v>
      </c>
      <c r="K36" s="37" t="s">
        <v>29</v>
      </c>
      <c r="L36" s="35" t="str">
        <f>VLOOKUP(H36,PELIGROS!A$2:G$445,4,0)</f>
        <v>N/A</v>
      </c>
      <c r="M36" s="35" t="str">
        <f>VLOOKUP(H36,PELIGROS!A$2:G$445,5,0)</f>
        <v>N/A</v>
      </c>
      <c r="N36" s="37">
        <v>2</v>
      </c>
      <c r="O36" s="35">
        <v>3</v>
      </c>
      <c r="P36" s="35">
        <v>25</v>
      </c>
      <c r="Q36" s="35">
        <f t="shared" si="10"/>
        <v>6</v>
      </c>
      <c r="R36" s="35">
        <f t="shared" si="1"/>
        <v>150</v>
      </c>
      <c r="S36" s="35" t="str">
        <f t="shared" si="2"/>
        <v>M-6</v>
      </c>
      <c r="T36" s="34" t="str">
        <f t="shared" si="3"/>
        <v>II</v>
      </c>
      <c r="U36" s="34" t="str">
        <f t="shared" si="4"/>
        <v>No Aceptable o Aceptable Con Control Especifico</v>
      </c>
      <c r="V36" s="93"/>
      <c r="W36" s="35" t="str">
        <f>VLOOKUP(H36,PELIGROS!A$2:G$445,6,0)</f>
        <v>Caídas de distinto nivel</v>
      </c>
      <c r="X36" s="37" t="s">
        <v>29</v>
      </c>
      <c r="Y36" s="37" t="s">
        <v>29</v>
      </c>
      <c r="Z36" s="37" t="s">
        <v>29</v>
      </c>
      <c r="AA36" s="37" t="s">
        <v>29</v>
      </c>
      <c r="AB36" s="35" t="str">
        <f>VLOOKUP(H36,PELIGROS!A$2:G$445,7,0)</f>
        <v>Pautas Básicas en orden y aseo en el lugar de trabajo, actos y condiciones inseguras</v>
      </c>
      <c r="AC36" s="37" t="s">
        <v>1201</v>
      </c>
      <c r="AD36" s="98"/>
    </row>
    <row r="37" spans="1:30" ht="150.75" customHeight="1">
      <c r="A37" s="156"/>
      <c r="B37" s="158"/>
      <c r="C37" s="93"/>
      <c r="D37" s="93"/>
      <c r="E37" s="94"/>
      <c r="F37" s="94"/>
      <c r="G37" s="35" t="str">
        <f>VLOOKUP(H37,PELIGROS!A$1:G$445,2,0)</f>
        <v>Herramientas Manuales</v>
      </c>
      <c r="H37" s="35" t="s">
        <v>578</v>
      </c>
      <c r="I37" s="35" t="str">
        <f t="shared" si="5"/>
        <v>CONDICIONES DE SEGURIDAD</v>
      </c>
      <c r="J37" s="35" t="str">
        <f>VLOOKUP(H37,PELIGROS!A$2:G$445,3,0)</f>
        <v>Quemaduras, contusiones y lesiones</v>
      </c>
      <c r="K37" s="37" t="s">
        <v>29</v>
      </c>
      <c r="L37" s="35" t="str">
        <f>VLOOKUP(H37,PELIGROS!A$2:G$445,4,0)</f>
        <v>Inspecciones planeadas e inspecciones no planeadas, procedimientos de programas de seguridad y salud en el trabajo</v>
      </c>
      <c r="M37" s="35" t="str">
        <f>VLOOKUP(H37,PELIGROS!A$2:G$445,5,0)</f>
        <v>E.P.P.</v>
      </c>
      <c r="N37" s="37">
        <v>2</v>
      </c>
      <c r="O37" s="35">
        <v>3</v>
      </c>
      <c r="P37" s="35">
        <v>25</v>
      </c>
      <c r="Q37" s="35">
        <f t="shared" si="10"/>
        <v>6</v>
      </c>
      <c r="R37" s="35">
        <f t="shared" si="1"/>
        <v>150</v>
      </c>
      <c r="S37" s="35" t="str">
        <f t="shared" si="2"/>
        <v>M-6</v>
      </c>
      <c r="T37" s="34" t="str">
        <f t="shared" si="3"/>
        <v>II</v>
      </c>
      <c r="U37" s="34" t="str">
        <f t="shared" si="4"/>
        <v>No Aceptable o Aceptable Con Control Especifico</v>
      </c>
      <c r="V37" s="93"/>
      <c r="W37" s="35" t="str">
        <f>VLOOKUP(H37,PELIGROS!A$2:G$445,6,0)</f>
        <v>Amputación</v>
      </c>
      <c r="X37" s="37" t="s">
        <v>29</v>
      </c>
      <c r="Y37" s="37" t="s">
        <v>29</v>
      </c>
      <c r="Z37" s="37" t="s">
        <v>29</v>
      </c>
      <c r="AA37" s="37" t="s">
        <v>29</v>
      </c>
      <c r="AB37" s="35" t="str">
        <f>VLOOKUP(H37,PELIGROS!A$2:G$445,7,0)</f>
        <v xml:space="preserve">
Uso y manejo adecuado de E.P.P., uso y manejo adecuado de herramientas manuales y/o máquinas y equipos</v>
      </c>
      <c r="AC37" s="37" t="s">
        <v>1243</v>
      </c>
      <c r="AD37" s="98"/>
    </row>
    <row r="38" spans="1:30" ht="150.75" customHeight="1">
      <c r="A38" s="156"/>
      <c r="B38" s="158"/>
      <c r="C38" s="93"/>
      <c r="D38" s="93"/>
      <c r="E38" s="94"/>
      <c r="F38" s="94"/>
      <c r="G38" s="35" t="str">
        <f>VLOOKUP(H38,PELIGROS!A$1:G$445,2,0)</f>
        <v>Atraco, golpiza, atentados y secuestrados</v>
      </c>
      <c r="H38" s="35" t="s">
        <v>51</v>
      </c>
      <c r="I38" s="35" t="str">
        <f t="shared" si="5"/>
        <v>CONDICIONES DE SEGURIDAD</v>
      </c>
      <c r="J38" s="35" t="str">
        <f>VLOOKUP(H38,PELIGROS!A$2:G$445,3,0)</f>
        <v>Estrés, golpes, Secuestros</v>
      </c>
      <c r="K38" s="37" t="s">
        <v>29</v>
      </c>
      <c r="L38" s="35" t="str">
        <f>VLOOKUP(H38,PELIGROS!A$2:G$445,4,0)</f>
        <v>Inspecciones planeadas e inspecciones no planeadas, procedimientos de programas de seguridad y salud en el trabajo</v>
      </c>
      <c r="M38" s="35" t="str">
        <f>VLOOKUP(H38,PELIGROS!A$2:G$445,5,0)</f>
        <v xml:space="preserve">Uniformes Corporativos, Chaquetas corporativas, Carnetización
</v>
      </c>
      <c r="N38" s="37">
        <v>2</v>
      </c>
      <c r="O38" s="35">
        <v>3</v>
      </c>
      <c r="P38" s="35">
        <v>60</v>
      </c>
      <c r="Q38" s="35">
        <f t="shared" si="10"/>
        <v>6</v>
      </c>
      <c r="R38" s="35">
        <f t="shared" si="1"/>
        <v>360</v>
      </c>
      <c r="S38" s="35" t="str">
        <f t="shared" si="2"/>
        <v>M-6</v>
      </c>
      <c r="T38" s="34" t="str">
        <f t="shared" si="3"/>
        <v>II</v>
      </c>
      <c r="U38" s="34" t="str">
        <f t="shared" si="4"/>
        <v>No Aceptable o Aceptable Con Control Especifico</v>
      </c>
      <c r="V38" s="93"/>
      <c r="W38" s="35" t="str">
        <f>VLOOKUP(H38,PELIGROS!A$2:G$445,6,0)</f>
        <v>Secuestros</v>
      </c>
      <c r="X38" s="37" t="s">
        <v>29</v>
      </c>
      <c r="Y38" s="37" t="s">
        <v>29</v>
      </c>
      <c r="Z38" s="37" t="s">
        <v>29</v>
      </c>
      <c r="AA38" s="37" t="s">
        <v>29</v>
      </c>
      <c r="AB38" s="35" t="str">
        <f>VLOOKUP(H38,PELIGROS!A$2:G$445,7,0)</f>
        <v>N/A</v>
      </c>
      <c r="AC38" s="37" t="s">
        <v>1205</v>
      </c>
      <c r="AD38" s="98"/>
    </row>
    <row r="39" spans="1:30" ht="150.75" customHeight="1">
      <c r="A39" s="156"/>
      <c r="B39" s="158"/>
      <c r="C39" s="93"/>
      <c r="D39" s="93"/>
      <c r="E39" s="94"/>
      <c r="F39" s="94"/>
      <c r="G39" s="35" t="str">
        <f>VLOOKUP(H39,PELIGROS!A$1:G$445,2,0)</f>
        <v>MANTENIMIENTO DE PUENTE GRUAS, LIMPIEZA DE CANALES, MANTENIMIENTO DE INSTALACIONES LOCATIVAS, MANTENIMIENTO Y REPARACIÓN DE POZOS</v>
      </c>
      <c r="H39" s="35" t="s">
        <v>593</v>
      </c>
      <c r="I39" s="35" t="s">
        <v>1222</v>
      </c>
      <c r="J39" s="35" t="str">
        <f>VLOOKUP(H39,PELIGROS!A$2:G$445,3,0)</f>
        <v>LESIONES, FRACTURAS, MUERTE</v>
      </c>
      <c r="K39" s="37" t="s">
        <v>29</v>
      </c>
      <c r="L39" s="35" t="str">
        <f>VLOOKUP(H39,PELIGROS!A$2:G$445,4,0)</f>
        <v>Inspecciones planeadas e inspecciones no planeadas, procedimientos de programas de seguridad y salud en el trabajo</v>
      </c>
      <c r="M39" s="35" t="str">
        <f>VLOOKUP(H39,PELIGROS!A$2:G$445,5,0)</f>
        <v>EPP</v>
      </c>
      <c r="N39" s="37">
        <v>2</v>
      </c>
      <c r="O39" s="35">
        <v>2</v>
      </c>
      <c r="P39" s="35">
        <v>60</v>
      </c>
      <c r="Q39" s="35">
        <f t="shared" ref="Q39" si="11">N39*O39</f>
        <v>4</v>
      </c>
      <c r="R39" s="35">
        <f t="shared" ref="R39" si="12">P39*Q39</f>
        <v>240</v>
      </c>
      <c r="S39" s="35" t="str">
        <f t="shared" ref="S39" si="13">IF(Q39=40,"MA-40",IF(Q39=30,"MA-30",IF(Q39=20,"A-20",IF(Q39=10,"A-10",IF(Q39=24,"MA-24",IF(Q39=18,"A-18",IF(Q39=12,"A-12",IF(Q39=6,"M-6",IF(Q39=8,"M-8",IF(Q39=6,"M-6",IF(Q39=4,"B-4",IF(Q39=2,"B-2",))))))))))))</f>
        <v>B-4</v>
      </c>
      <c r="T39" s="34" t="str">
        <f t="shared" ref="T39" si="14">IF(R39&lt;=20,"IV",IF(R39&lt;=120,"III",IF(R39&lt;=500,"II",IF(R39&lt;=4000,"I"))))</f>
        <v>II</v>
      </c>
      <c r="U39" s="34" t="str">
        <f t="shared" ref="U39" si="15">IF(T39=0,"",IF(T39="IV","Aceptable",IF(T39="III","Mejorable",IF(T39="II","No Aceptable o Aceptable Con Control Especifico",IF(T39="I","No Aceptable","")))))</f>
        <v>No Aceptable o Aceptable Con Control Especifico</v>
      </c>
      <c r="V39" s="93"/>
      <c r="W39" s="35" t="str">
        <f>VLOOKUP(H39,PELIGROS!A$2:G$445,6,0)</f>
        <v>MUERTE</v>
      </c>
      <c r="X39" s="37" t="s">
        <v>29</v>
      </c>
      <c r="Y39" s="37" t="s">
        <v>29</v>
      </c>
      <c r="Z39" s="37" t="s">
        <v>29</v>
      </c>
      <c r="AA39" s="37" t="s">
        <v>29</v>
      </c>
      <c r="AB39" s="37" t="s">
        <v>1249</v>
      </c>
      <c r="AC39" s="37" t="s">
        <v>1248</v>
      </c>
      <c r="AD39" s="98"/>
    </row>
    <row r="40" spans="1:30" ht="150.75" customHeight="1">
      <c r="A40" s="156"/>
      <c r="B40" s="158"/>
      <c r="C40" s="93"/>
      <c r="D40" s="93"/>
      <c r="E40" s="94"/>
      <c r="F40" s="94"/>
      <c r="G40" s="35" t="str">
        <f>VLOOKUP(H40,PELIGROS!A$1:G$445,2,0)</f>
        <v>SISMOS, INCENDIOS, INUNDACIONES, TERREMOTOS, VENDAVALES, DERRUMBE</v>
      </c>
      <c r="H40" s="35" t="s">
        <v>55</v>
      </c>
      <c r="I40" s="35" t="str">
        <f t="shared" si="5"/>
        <v>FENÓMENOS NATURALES</v>
      </c>
      <c r="J40" s="35" t="str">
        <f>VLOOKUP(H40,PELIGROS!A$2:G$445,3,0)</f>
        <v>SISMOS, INCENDIOS, INUNDACIONES, TERREMOTOS, VENDAVALES</v>
      </c>
      <c r="K40" s="37" t="s">
        <v>29</v>
      </c>
      <c r="L40" s="35" t="str">
        <f>VLOOKUP(H40,PELIGROS!A$2:G$445,4,0)</f>
        <v>Inspecciones planeadas e inspecciones no planeadas, procedimientos de programas de seguridad y salud en el trabajo</v>
      </c>
      <c r="M40" s="35" t="str">
        <f>VLOOKUP(H40,PELIGROS!A$2:G$445,5,0)</f>
        <v>BRIGADAS DE EMERGENCIAS</v>
      </c>
      <c r="N40" s="37">
        <v>2</v>
      </c>
      <c r="O40" s="35">
        <v>1</v>
      </c>
      <c r="P40" s="35">
        <v>100</v>
      </c>
      <c r="Q40" s="35">
        <f t="shared" ref="Q40:Q53" si="16">N40*O40</f>
        <v>2</v>
      </c>
      <c r="R40" s="35">
        <f t="shared" si="1"/>
        <v>200</v>
      </c>
      <c r="S40" s="35" t="str">
        <f t="shared" si="2"/>
        <v>B-2</v>
      </c>
      <c r="T40" s="34" t="str">
        <f t="shared" si="3"/>
        <v>II</v>
      </c>
      <c r="U40" s="34" t="str">
        <f t="shared" si="4"/>
        <v>No Aceptable o Aceptable Con Control Especifico</v>
      </c>
      <c r="V40" s="93"/>
      <c r="W40" s="35" t="str">
        <f>VLOOKUP(H40,PELIGROS!A$2:G$445,6,0)</f>
        <v>MUERTE</v>
      </c>
      <c r="X40" s="37" t="s">
        <v>29</v>
      </c>
      <c r="Y40" s="37" t="s">
        <v>29</v>
      </c>
      <c r="Z40" s="37" t="s">
        <v>29</v>
      </c>
      <c r="AA40" s="35" t="s">
        <v>1202</v>
      </c>
      <c r="AB40" s="35" t="str">
        <f>VLOOKUP(H40,PELIGROS!A$2:G$445,7,0)</f>
        <v>ENTRENAMIENTO DE LA BRIGADA; DIVULGACIÓN DE PLAN DE EMERGENCIA</v>
      </c>
      <c r="AC40" s="37" t="s">
        <v>1203</v>
      </c>
      <c r="AD40" s="98"/>
    </row>
    <row r="41" spans="1:30" ht="150.75" customHeight="1">
      <c r="A41" s="156"/>
      <c r="B41" s="158"/>
      <c r="C41" s="90" t="s">
        <v>1264</v>
      </c>
      <c r="D41" s="90" t="s">
        <v>1265</v>
      </c>
      <c r="E41" s="91" t="s">
        <v>988</v>
      </c>
      <c r="F41" s="91" t="s">
        <v>1196</v>
      </c>
      <c r="G41" s="29" t="str">
        <f>VLOOKUP(H41,PELIGROS!A$1:G$445,2,0)</f>
        <v>Bacteria</v>
      </c>
      <c r="H41" s="29" t="s">
        <v>96</v>
      </c>
      <c r="I41" s="29" t="str">
        <f t="shared" si="5"/>
        <v>BIOLÓGICO</v>
      </c>
      <c r="J41" s="29" t="str">
        <f>VLOOKUP(H41,PELIGROS!A$2:G$445,3,0)</f>
        <v>Infecciones producidas por Bacterianas</v>
      </c>
      <c r="K41" s="31" t="s">
        <v>29</v>
      </c>
      <c r="L41" s="29" t="str">
        <f>VLOOKUP(H41,PELIGROS!A$2:G$445,4,0)</f>
        <v>Inspecciones planeadas e inspecciones no planeadas, procedimientos de programas de seguridad y salud en el trabajo</v>
      </c>
      <c r="M41" s="29" t="str">
        <f>VLOOKUP(H41,PELIGROS!A$2:G$445,5,0)</f>
        <v>Programa de vacunación, bota pantalón, overol, guantes, tapabocas, mascarillas con filtros</v>
      </c>
      <c r="N41" s="31">
        <v>2</v>
      </c>
      <c r="O41" s="29">
        <v>3</v>
      </c>
      <c r="P41" s="29">
        <v>10</v>
      </c>
      <c r="Q41" s="29">
        <f t="shared" si="16"/>
        <v>6</v>
      </c>
      <c r="R41" s="29">
        <f t="shared" si="1"/>
        <v>60</v>
      </c>
      <c r="S41" s="29" t="str">
        <f t="shared" si="2"/>
        <v>M-6</v>
      </c>
      <c r="T41" s="48" t="str">
        <f t="shared" si="3"/>
        <v>III</v>
      </c>
      <c r="U41" s="48" t="str">
        <f t="shared" si="4"/>
        <v>Mejorable</v>
      </c>
      <c r="V41" s="90">
        <v>5</v>
      </c>
      <c r="W41" s="29" t="str">
        <f>VLOOKUP(H41,PELIGROS!A$2:G$445,6,0)</f>
        <v xml:space="preserve">Enfermedades Infectocontagiosas
</v>
      </c>
      <c r="X41" s="31" t="s">
        <v>29</v>
      </c>
      <c r="Y41" s="31" t="s">
        <v>29</v>
      </c>
      <c r="Z41" s="31" t="s">
        <v>29</v>
      </c>
      <c r="AA41" s="31" t="s">
        <v>29</v>
      </c>
      <c r="AB41" s="29" t="str">
        <f>VLOOKUP(H41,PELIGROS!A$2:G$445,7,0)</f>
        <v xml:space="preserve">Riesgo Biológico, Autocuidado y/o Uso y manejo adecuado de E.P.P.
</v>
      </c>
      <c r="AC41" s="31" t="s">
        <v>1206</v>
      </c>
      <c r="AD41" s="97" t="s">
        <v>1197</v>
      </c>
    </row>
    <row r="42" spans="1:30" ht="150.75" customHeight="1">
      <c r="A42" s="156"/>
      <c r="B42" s="158"/>
      <c r="C42" s="90"/>
      <c r="D42" s="90"/>
      <c r="E42" s="91"/>
      <c r="F42" s="91"/>
      <c r="G42" s="29" t="str">
        <f>VLOOKUP(H42,PELIGROS!A$1:G$445,2,0)</f>
        <v>Hongos</v>
      </c>
      <c r="H42" s="29" t="s">
        <v>104</v>
      </c>
      <c r="I42" s="29" t="str">
        <f t="shared" si="5"/>
        <v>BIOLÓGICO</v>
      </c>
      <c r="J42" s="29" t="str">
        <f>VLOOKUP(H42,PELIGROS!A$2:G$445,3,0)</f>
        <v>Micosis</v>
      </c>
      <c r="K42" s="31" t="s">
        <v>29</v>
      </c>
      <c r="L42" s="29" t="str">
        <f>VLOOKUP(H42,PELIGROS!A$2:G$445,4,0)</f>
        <v>Inspecciones planeadas e inspecciones no planeadas, procedimientos de programas de seguridad y salud en el trabajo</v>
      </c>
      <c r="M42" s="29" t="str">
        <f>VLOOKUP(H42,PELIGROS!A$2:G$445,5,0)</f>
        <v>Programa de vacunación, exámenes periódicos</v>
      </c>
      <c r="N42" s="31">
        <v>2</v>
      </c>
      <c r="O42" s="29">
        <v>3</v>
      </c>
      <c r="P42" s="29">
        <v>10</v>
      </c>
      <c r="Q42" s="29">
        <f t="shared" si="16"/>
        <v>6</v>
      </c>
      <c r="R42" s="29">
        <f t="shared" si="1"/>
        <v>60</v>
      </c>
      <c r="S42" s="29" t="str">
        <f t="shared" si="2"/>
        <v>M-6</v>
      </c>
      <c r="T42" s="48" t="str">
        <f t="shared" si="3"/>
        <v>III</v>
      </c>
      <c r="U42" s="48" t="str">
        <f t="shared" si="4"/>
        <v>Mejorable</v>
      </c>
      <c r="V42" s="90"/>
      <c r="W42" s="29" t="str">
        <f>VLOOKUP(H42,PELIGROS!A$2:G$445,6,0)</f>
        <v>Micosis</v>
      </c>
      <c r="X42" s="31" t="s">
        <v>29</v>
      </c>
      <c r="Y42" s="31" t="s">
        <v>29</v>
      </c>
      <c r="Z42" s="31" t="s">
        <v>29</v>
      </c>
      <c r="AA42" s="31" t="s">
        <v>29</v>
      </c>
      <c r="AB42" s="29" t="str">
        <f>VLOOKUP(H42,PELIGROS!A$2:G$445,7,0)</f>
        <v xml:space="preserve">Riesgo Biológico, Autocuidado y/o Uso y manejo adecuado de E.P.P.
</v>
      </c>
      <c r="AC42" s="31"/>
      <c r="AD42" s="97"/>
    </row>
    <row r="43" spans="1:30" ht="150.75" customHeight="1">
      <c r="A43" s="156"/>
      <c r="B43" s="158"/>
      <c r="C43" s="90"/>
      <c r="D43" s="90"/>
      <c r="E43" s="91"/>
      <c r="F43" s="91"/>
      <c r="G43" s="29" t="str">
        <f>VLOOKUP(H43,PELIGROS!A$1:G$445,2,0)</f>
        <v>Virus</v>
      </c>
      <c r="H43" s="29" t="s">
        <v>106</v>
      </c>
      <c r="I43" s="29" t="str">
        <f t="shared" si="5"/>
        <v>BIOLÓGICO</v>
      </c>
      <c r="J43" s="29" t="str">
        <f>VLOOKUP(H43,PELIGROS!A$2:G$445,3,0)</f>
        <v>Infecciones Virales</v>
      </c>
      <c r="K43" s="31" t="s">
        <v>29</v>
      </c>
      <c r="L43" s="29" t="str">
        <f>VLOOKUP(H43,PELIGROS!A$2:G$445,4,0)</f>
        <v>Inspecciones planeadas e inspecciones no planeadas, procedimientos de programas de seguridad y salud en el trabajo</v>
      </c>
      <c r="M43" s="29" t="str">
        <f>VLOOKUP(H43,PELIGROS!A$2:G$445,5,0)</f>
        <v>Programa de vacunación, bota pantalón, overol, guantes, tapabocas, mascarillas con filtros</v>
      </c>
      <c r="N43" s="31">
        <v>2</v>
      </c>
      <c r="O43" s="29">
        <v>3</v>
      </c>
      <c r="P43" s="29">
        <v>10</v>
      </c>
      <c r="Q43" s="29">
        <f t="shared" si="16"/>
        <v>6</v>
      </c>
      <c r="R43" s="29">
        <f t="shared" si="1"/>
        <v>60</v>
      </c>
      <c r="S43" s="29" t="str">
        <f t="shared" si="2"/>
        <v>M-6</v>
      </c>
      <c r="T43" s="48" t="str">
        <f t="shared" si="3"/>
        <v>III</v>
      </c>
      <c r="U43" s="48" t="str">
        <f t="shared" si="4"/>
        <v>Mejorable</v>
      </c>
      <c r="V43" s="90"/>
      <c r="W43" s="29" t="str">
        <f>VLOOKUP(H43,PELIGROS!A$2:G$445,6,0)</f>
        <v xml:space="preserve">Enfermedades Infectocontagiosas
</v>
      </c>
      <c r="X43" s="31" t="s">
        <v>29</v>
      </c>
      <c r="Y43" s="31" t="s">
        <v>29</v>
      </c>
      <c r="Z43" s="31" t="s">
        <v>29</v>
      </c>
      <c r="AA43" s="31" t="s">
        <v>29</v>
      </c>
      <c r="AB43" s="29" t="str">
        <f>VLOOKUP(H43,PELIGROS!A$2:G$445,7,0)</f>
        <v xml:space="preserve">Riesgo Biológico, Autocuidado y/o Uso y manejo adecuado de E.P.P.
</v>
      </c>
      <c r="AC43" s="31"/>
      <c r="AD43" s="97"/>
    </row>
    <row r="44" spans="1:30" ht="150.75" customHeight="1">
      <c r="A44" s="156"/>
      <c r="B44" s="158"/>
      <c r="C44" s="90"/>
      <c r="D44" s="90"/>
      <c r="E44" s="91"/>
      <c r="F44" s="91"/>
      <c r="G44" s="29" t="str">
        <f>VLOOKUP(H44,PELIGROS!A$1:G$445,2,0)</f>
        <v>INFRAROJA, ULTRAVIOLETA, VISIBLE, RADIOFRECUENCIA, MICROONDAS, LASER</v>
      </c>
      <c r="H44" s="29" t="s">
        <v>60</v>
      </c>
      <c r="I44" s="29" t="str">
        <f t="shared" si="5"/>
        <v>FÍSICO</v>
      </c>
      <c r="J44" s="29" t="str">
        <f>VLOOKUP(H44,PELIGROS!A$2:G$445,3,0)</f>
        <v>CÁNCER, LESIONES DÉRMICAS Y OCULARES</v>
      </c>
      <c r="K44" s="31" t="s">
        <v>29</v>
      </c>
      <c r="L44" s="29" t="str">
        <f>VLOOKUP(H44,PELIGROS!A$2:G$445,4,0)</f>
        <v>Inspecciones planeadas e inspecciones no planeadas, procedimientos de programas de seguridad y salud en el trabajo</v>
      </c>
      <c r="M44" s="29" t="str">
        <f>VLOOKUP(H44,PELIGROS!A$2:G$445,5,0)</f>
        <v>PROGRAMA BLOQUEADOR SOLAR</v>
      </c>
      <c r="N44" s="31">
        <v>6</v>
      </c>
      <c r="O44" s="29">
        <v>4</v>
      </c>
      <c r="P44" s="29">
        <v>10</v>
      </c>
      <c r="Q44" s="29">
        <f t="shared" si="16"/>
        <v>24</v>
      </c>
      <c r="R44" s="29">
        <f t="shared" si="1"/>
        <v>240</v>
      </c>
      <c r="S44" s="29" t="str">
        <f t="shared" si="2"/>
        <v>MA-24</v>
      </c>
      <c r="T44" s="48" t="str">
        <f t="shared" si="3"/>
        <v>II</v>
      </c>
      <c r="U44" s="48" t="str">
        <f t="shared" si="4"/>
        <v>No Aceptable o Aceptable Con Control Especifico</v>
      </c>
      <c r="V44" s="90"/>
      <c r="W44" s="29" t="str">
        <f>VLOOKUP(H44,PELIGROS!A$2:G$445,6,0)</f>
        <v>CÁNCER</v>
      </c>
      <c r="X44" s="31" t="s">
        <v>29</v>
      </c>
      <c r="Y44" s="31" t="s">
        <v>29</v>
      </c>
      <c r="Z44" s="31" t="s">
        <v>29</v>
      </c>
      <c r="AA44" s="31" t="s">
        <v>29</v>
      </c>
      <c r="AB44" s="29" t="str">
        <f>VLOOKUP(H44,PELIGROS!A$2:G$445,7,0)</f>
        <v>N/A</v>
      </c>
      <c r="AC44" s="31" t="s">
        <v>1198</v>
      </c>
      <c r="AD44" s="97"/>
    </row>
    <row r="45" spans="1:30" ht="150.75" customHeight="1">
      <c r="A45" s="156"/>
      <c r="B45" s="158"/>
      <c r="C45" s="90"/>
      <c r="D45" s="90"/>
      <c r="E45" s="91"/>
      <c r="F45" s="91"/>
      <c r="G45" s="29" t="str">
        <f>VLOOKUP(H45,PELIGROS!A$1:G$445,2,0)</f>
        <v>GASES Y VAPORES</v>
      </c>
      <c r="H45" s="29" t="s">
        <v>1105</v>
      </c>
      <c r="I45" s="29" t="str">
        <f t="shared" si="5"/>
        <v>QUÍMICO</v>
      </c>
      <c r="J45" s="29" t="str">
        <f>VLOOKUP(H45,PELIGROS!A$2:G$445,3,0)</f>
        <v xml:space="preserve"> LESIONES EN LA PIEL, IRRITACIÓN EN VÍAS  RESPIRATORIAS, MUERTE</v>
      </c>
      <c r="K45" s="31" t="s">
        <v>29</v>
      </c>
      <c r="L45" s="29" t="str">
        <f>VLOOKUP(H45,PELIGROS!A$2:G$445,4,0)</f>
        <v>Inspecciones planeadas e inspecciones no planeadas, procedimientos de programas de seguridad y salud en el trabajo</v>
      </c>
      <c r="M45" s="29" t="str">
        <f>VLOOKUP(H45,PELIGROS!A$2:G$445,5,0)</f>
        <v>EPP TAPABOCAS, CARETAS CON FILTROS</v>
      </c>
      <c r="N45" s="31">
        <v>2</v>
      </c>
      <c r="O45" s="29">
        <v>3</v>
      </c>
      <c r="P45" s="29">
        <v>10</v>
      </c>
      <c r="Q45" s="29">
        <f t="shared" si="16"/>
        <v>6</v>
      </c>
      <c r="R45" s="29">
        <f t="shared" si="1"/>
        <v>60</v>
      </c>
      <c r="S45" s="29" t="str">
        <f t="shared" si="2"/>
        <v>M-6</v>
      </c>
      <c r="T45" s="48" t="str">
        <f t="shared" si="3"/>
        <v>III</v>
      </c>
      <c r="U45" s="48" t="str">
        <f t="shared" si="4"/>
        <v>Mejorable</v>
      </c>
      <c r="V45" s="90"/>
      <c r="W45" s="29" t="str">
        <f>VLOOKUP(H45,PELIGROS!A$2:G$445,6,0)</f>
        <v xml:space="preserve"> MUERTE</v>
      </c>
      <c r="X45" s="31" t="s">
        <v>29</v>
      </c>
      <c r="Y45" s="31" t="s">
        <v>29</v>
      </c>
      <c r="Z45" s="31" t="s">
        <v>29</v>
      </c>
      <c r="AA45" s="31" t="s">
        <v>29</v>
      </c>
      <c r="AB45" s="29" t="str">
        <f>VLOOKUP(H45,PELIGROS!A$2:G$445,7,0)</f>
        <v>USO Y MANEJO ADECUADO DE E.P.P.</v>
      </c>
      <c r="AC45" s="31" t="s">
        <v>1212</v>
      </c>
      <c r="AD45" s="97"/>
    </row>
    <row r="46" spans="1:30" ht="150.75" customHeight="1">
      <c r="A46" s="156"/>
      <c r="B46" s="158"/>
      <c r="C46" s="90"/>
      <c r="D46" s="90"/>
      <c r="E46" s="91"/>
      <c r="F46" s="91"/>
      <c r="G46" s="29" t="str">
        <f>VLOOKUP(H46,PELIGROS!A$1:G$445,2,0)</f>
        <v>CONCENTRACIÓN EN ACTIVIDADES DE ALTO DESEMPEÑO MENTAL</v>
      </c>
      <c r="H46" s="29" t="s">
        <v>65</v>
      </c>
      <c r="I46" s="29" t="str">
        <f t="shared" si="5"/>
        <v>PSICOSOCIAL</v>
      </c>
      <c r="J46" s="29" t="str">
        <f>VLOOKUP(H46,PELIGROS!A$2:G$445,3,0)</f>
        <v>ESTRÉS, CEFALEA, IRRITABILIDAD</v>
      </c>
      <c r="K46" s="31" t="s">
        <v>29</v>
      </c>
      <c r="L46" s="29" t="str">
        <f>VLOOKUP(H46,PELIGROS!A$2:G$445,4,0)</f>
        <v>N/A</v>
      </c>
      <c r="M46" s="29" t="str">
        <f>VLOOKUP(H46,PELIGROS!A$2:G$445,5,0)</f>
        <v>PVE PSICOSOCIAL</v>
      </c>
      <c r="N46" s="31">
        <v>2</v>
      </c>
      <c r="O46" s="29">
        <v>3</v>
      </c>
      <c r="P46" s="29">
        <v>10</v>
      </c>
      <c r="Q46" s="29">
        <f t="shared" si="16"/>
        <v>6</v>
      </c>
      <c r="R46" s="29">
        <f t="shared" si="1"/>
        <v>60</v>
      </c>
      <c r="S46" s="29" t="str">
        <f t="shared" si="2"/>
        <v>M-6</v>
      </c>
      <c r="T46" s="48" t="str">
        <f t="shared" si="3"/>
        <v>III</v>
      </c>
      <c r="U46" s="48" t="str">
        <f t="shared" si="4"/>
        <v>Mejorable</v>
      </c>
      <c r="V46" s="90"/>
      <c r="W46" s="29" t="str">
        <f>VLOOKUP(H46,PELIGROS!A$2:G$445,6,0)</f>
        <v>ESTRÉS</v>
      </c>
      <c r="X46" s="31" t="s">
        <v>29</v>
      </c>
      <c r="Y46" s="31" t="s">
        <v>29</v>
      </c>
      <c r="Z46" s="31" t="s">
        <v>29</v>
      </c>
      <c r="AA46" s="31" t="s">
        <v>29</v>
      </c>
      <c r="AB46" s="29" t="str">
        <f>VLOOKUP(H46,PELIGROS!A$2:G$445,7,0)</f>
        <v>N/A</v>
      </c>
      <c r="AC46" s="31" t="s">
        <v>1199</v>
      </c>
      <c r="AD46" s="97"/>
    </row>
    <row r="47" spans="1:30" ht="150.75" customHeight="1">
      <c r="A47" s="156"/>
      <c r="B47" s="158"/>
      <c r="C47" s="90"/>
      <c r="D47" s="90"/>
      <c r="E47" s="91"/>
      <c r="F47" s="91"/>
      <c r="G47" s="29" t="str">
        <f>VLOOKUP(H47,PELIGROS!A$1:G$445,2,0)</f>
        <v>Forzadas, Prolongadas</v>
      </c>
      <c r="H47" s="29" t="s">
        <v>37</v>
      </c>
      <c r="I47" s="29" t="str">
        <f t="shared" si="5"/>
        <v>BIOMECÁNICO</v>
      </c>
      <c r="J47" s="29" t="str">
        <f>VLOOKUP(H47,PELIGROS!A$2:G$445,3,0)</f>
        <v xml:space="preserve">Lesiones osteomusculares, lesiones osteoarticulares
</v>
      </c>
      <c r="K47" s="31" t="s">
        <v>29</v>
      </c>
      <c r="L47" s="29" t="str">
        <f>VLOOKUP(H47,PELIGROS!A$2:G$445,4,0)</f>
        <v>Inspecciones planeadas e inspecciones no planeadas, procedimientos de programas de seguridad y salud en el trabajo</v>
      </c>
      <c r="M47" s="29" t="str">
        <f>VLOOKUP(H47,PELIGROS!A$2:G$445,5,0)</f>
        <v>PVE Biomecánico, programa pausas activas, exámenes periódicos, recomendaciones, control de posturas</v>
      </c>
      <c r="N47" s="31">
        <v>2</v>
      </c>
      <c r="O47" s="29">
        <v>3</v>
      </c>
      <c r="P47" s="29">
        <v>25</v>
      </c>
      <c r="Q47" s="29">
        <f t="shared" si="16"/>
        <v>6</v>
      </c>
      <c r="R47" s="29">
        <f t="shared" si="1"/>
        <v>150</v>
      </c>
      <c r="S47" s="29" t="str">
        <f t="shared" si="2"/>
        <v>M-6</v>
      </c>
      <c r="T47" s="48" t="str">
        <f t="shared" si="3"/>
        <v>II</v>
      </c>
      <c r="U47" s="48" t="str">
        <f t="shared" si="4"/>
        <v>No Aceptable o Aceptable Con Control Especifico</v>
      </c>
      <c r="V47" s="90"/>
      <c r="W47" s="29" t="str">
        <f>VLOOKUP(H47,PELIGROS!A$2:G$445,6,0)</f>
        <v>Enfermedades Osteomusculares</v>
      </c>
      <c r="X47" s="31" t="s">
        <v>29</v>
      </c>
      <c r="Y47" s="31" t="s">
        <v>29</v>
      </c>
      <c r="Z47" s="31" t="s">
        <v>29</v>
      </c>
      <c r="AA47" s="31" t="s">
        <v>29</v>
      </c>
      <c r="AB47" s="29" t="str">
        <f>VLOOKUP(H47,PELIGROS!A$2:G$445,7,0)</f>
        <v>Prevención en lesiones osteomusculares, líderes de pausas activas</v>
      </c>
      <c r="AC47" s="31" t="s">
        <v>1204</v>
      </c>
      <c r="AD47" s="97"/>
    </row>
    <row r="48" spans="1:30" ht="150.75" customHeight="1">
      <c r="A48" s="156"/>
      <c r="B48" s="158"/>
      <c r="C48" s="90"/>
      <c r="D48" s="90"/>
      <c r="E48" s="91"/>
      <c r="F48" s="91"/>
      <c r="G48" s="29" t="str">
        <f>VLOOKUP(H48,PELIGROS!A$1:G$445,2,0)</f>
        <v>Movimientos repetitivos, Miembros Superiores</v>
      </c>
      <c r="H48" s="29" t="s">
        <v>1108</v>
      </c>
      <c r="I48" s="29" t="str">
        <f t="shared" si="5"/>
        <v>BIOMECÁNICO</v>
      </c>
      <c r="J48" s="29" t="str">
        <f>VLOOKUP(H48,PELIGROS!A$2:G$445,3,0)</f>
        <v>Lesiones Musculoesqueléticas</v>
      </c>
      <c r="K48" s="31" t="s">
        <v>29</v>
      </c>
      <c r="L48" s="29" t="str">
        <f>VLOOKUP(H48,PELIGROS!A$2:G$445,4,0)</f>
        <v>N/A</v>
      </c>
      <c r="M48" s="29" t="str">
        <f>VLOOKUP(H48,PELIGROS!A$2:G$445,5,0)</f>
        <v>PVE Biomecánico, programa pausas activas, exámenes periódicos, recomendaciones, control de posturas</v>
      </c>
      <c r="N48" s="31">
        <v>2</v>
      </c>
      <c r="O48" s="29">
        <v>3</v>
      </c>
      <c r="P48" s="29">
        <v>25</v>
      </c>
      <c r="Q48" s="29">
        <f t="shared" si="16"/>
        <v>6</v>
      </c>
      <c r="R48" s="29">
        <f t="shared" si="1"/>
        <v>150</v>
      </c>
      <c r="S48" s="29" t="str">
        <f t="shared" si="2"/>
        <v>M-6</v>
      </c>
      <c r="T48" s="48" t="str">
        <f t="shared" si="3"/>
        <v>II</v>
      </c>
      <c r="U48" s="48" t="str">
        <f t="shared" si="4"/>
        <v>No Aceptable o Aceptable Con Control Especifico</v>
      </c>
      <c r="V48" s="90"/>
      <c r="W48" s="29" t="str">
        <f>VLOOKUP(H48,PELIGROS!A$2:G$445,6,0)</f>
        <v>Enfermedades Musculoesqueléticas</v>
      </c>
      <c r="X48" s="31" t="s">
        <v>29</v>
      </c>
      <c r="Y48" s="31" t="s">
        <v>29</v>
      </c>
      <c r="Z48" s="31" t="s">
        <v>29</v>
      </c>
      <c r="AA48" s="31" t="s">
        <v>29</v>
      </c>
      <c r="AB48" s="29" t="str">
        <f>VLOOKUP(H48,PELIGROS!A$2:G$445,7,0)</f>
        <v>Prevención en lesiones osteomusculares, líderes de pausas activas</v>
      </c>
      <c r="AC48" s="31" t="s">
        <v>1204</v>
      </c>
      <c r="AD48" s="97"/>
    </row>
    <row r="49" spans="1:30" ht="150.75" customHeight="1">
      <c r="A49" s="156"/>
      <c r="B49" s="158"/>
      <c r="C49" s="90"/>
      <c r="D49" s="90"/>
      <c r="E49" s="91"/>
      <c r="F49" s="91"/>
      <c r="G49" s="29" t="str">
        <f>VLOOKUP(H49,PELIGROS!A$1:G$445,2,0)</f>
        <v>Atropellamiento, Envestir</v>
      </c>
      <c r="H49" s="29" t="s">
        <v>1071</v>
      </c>
      <c r="I49" s="29" t="str">
        <f t="shared" si="5"/>
        <v>CONDICIONES DE SEGURIDAD</v>
      </c>
      <c r="J49" s="29" t="str">
        <f>VLOOKUP(H49,PELIGROS!A$2:G$445,3,0)</f>
        <v>Lesiones, pérdidas materiales, muerte</v>
      </c>
      <c r="K49" s="31" t="s">
        <v>29</v>
      </c>
      <c r="L49" s="29" t="str">
        <f>VLOOKUP(H49,PELIGROS!A$2:G$445,4,0)</f>
        <v>Inspecciones planeadas e inspecciones no planeadas, procedimientos de programas de seguridad y salud en el trabajo</v>
      </c>
      <c r="M49" s="29" t="str">
        <f>VLOOKUP(H49,PELIGROS!A$2:G$445,5,0)</f>
        <v>Programa de seguridad vial, señalización</v>
      </c>
      <c r="N49" s="31">
        <v>2</v>
      </c>
      <c r="O49" s="29">
        <v>3</v>
      </c>
      <c r="P49" s="29">
        <v>60</v>
      </c>
      <c r="Q49" s="29">
        <f t="shared" si="16"/>
        <v>6</v>
      </c>
      <c r="R49" s="29">
        <f t="shared" si="1"/>
        <v>360</v>
      </c>
      <c r="S49" s="29" t="str">
        <f t="shared" si="2"/>
        <v>M-6</v>
      </c>
      <c r="T49" s="48" t="str">
        <f t="shared" si="3"/>
        <v>II</v>
      </c>
      <c r="U49" s="48" t="str">
        <f t="shared" si="4"/>
        <v>No Aceptable o Aceptable Con Control Especifico</v>
      </c>
      <c r="V49" s="90"/>
      <c r="W49" s="29" t="str">
        <f>VLOOKUP(H49,PELIGROS!A$2:G$445,6,0)</f>
        <v>Muerte</v>
      </c>
      <c r="X49" s="31" t="s">
        <v>29</v>
      </c>
      <c r="Y49" s="31" t="s">
        <v>29</v>
      </c>
      <c r="Z49" s="31" t="s">
        <v>29</v>
      </c>
      <c r="AA49" s="31" t="s">
        <v>29</v>
      </c>
      <c r="AB49" s="29" t="str">
        <f>VLOOKUP(H49,PELIGROS!A$2:G$445,7,0)</f>
        <v>Seguridad vial y manejo defensivo, aseguramiento de áreas de trabajo</v>
      </c>
      <c r="AC49" s="31" t="s">
        <v>1200</v>
      </c>
      <c r="AD49" s="97"/>
    </row>
    <row r="50" spans="1:30" ht="150.75" customHeight="1">
      <c r="A50" s="156"/>
      <c r="B50" s="158"/>
      <c r="C50" s="90"/>
      <c r="D50" s="90"/>
      <c r="E50" s="91"/>
      <c r="F50" s="91"/>
      <c r="G50" s="29" t="str">
        <f>VLOOKUP(H50,PELIGROS!A$1:G$445,2,0)</f>
        <v>Ingreso a pozos, Red de acueducto o excavaciones</v>
      </c>
      <c r="H50" s="29" t="s">
        <v>552</v>
      </c>
      <c r="I50" s="29" t="str">
        <f t="shared" si="5"/>
        <v>CONDICIONES DE SEGURIDAD</v>
      </c>
      <c r="J50" s="29" t="str">
        <f>VLOOKUP(H50,PELIGROS!A$2:G$445,3,0)</f>
        <v>Intoxicación, asfixia, daños vías respiratorias, muerte</v>
      </c>
      <c r="K50" s="31" t="s">
        <v>29</v>
      </c>
      <c r="L50" s="29" t="str">
        <f>VLOOKUP(H50,PELIGROS!A$2:G$445,4,0)</f>
        <v>Inspecciones planeadas e inspecciones no planeadas, procedimientos de programas de seguridad y salud en el trabajo</v>
      </c>
      <c r="M50" s="29" t="str">
        <f>VLOOKUP(H50,PELIGROS!A$2:G$445,5,0)</f>
        <v>E.P.P. Colectivos, Trípode</v>
      </c>
      <c r="N50" s="31">
        <v>2</v>
      </c>
      <c r="O50" s="29">
        <v>2</v>
      </c>
      <c r="P50" s="29">
        <v>25</v>
      </c>
      <c r="Q50" s="29">
        <f t="shared" si="16"/>
        <v>4</v>
      </c>
      <c r="R50" s="29">
        <f t="shared" si="1"/>
        <v>100</v>
      </c>
      <c r="S50" s="29" t="str">
        <f t="shared" si="2"/>
        <v>B-4</v>
      </c>
      <c r="T50" s="48" t="str">
        <f t="shared" si="3"/>
        <v>III</v>
      </c>
      <c r="U50" s="48" t="str">
        <f t="shared" si="4"/>
        <v>Mejorable</v>
      </c>
      <c r="V50" s="90"/>
      <c r="W50" s="29" t="str">
        <f>VLOOKUP(H50,PELIGROS!A$2:G$445,6,0)</f>
        <v>Muerte</v>
      </c>
      <c r="X50" s="31" t="s">
        <v>29</v>
      </c>
      <c r="Y50" s="31" t="s">
        <v>29</v>
      </c>
      <c r="Z50" s="31" t="s">
        <v>29</v>
      </c>
      <c r="AA50" s="31" t="s">
        <v>29</v>
      </c>
      <c r="AB50" s="29" t="str">
        <f>VLOOKUP(H50,PELIGROS!A$2:G$445,7,0)</f>
        <v>Trabajo seguro en espacios confinados y manejo de medidores de gases, diligenciamiento de permisos de trabajos, uso y manejo adecuado de E.P.P.</v>
      </c>
      <c r="AC50" s="31" t="s">
        <v>1209</v>
      </c>
      <c r="AD50" s="97"/>
    </row>
    <row r="51" spans="1:30" ht="150.75" customHeight="1">
      <c r="A51" s="156"/>
      <c r="B51" s="158"/>
      <c r="C51" s="90"/>
      <c r="D51" s="90"/>
      <c r="E51" s="91"/>
      <c r="F51" s="91"/>
      <c r="G51" s="29" t="str">
        <f>VLOOKUP(H51,PELIGROS!A$1:G$445,2,0)</f>
        <v>Superficies de trabajo irregulares o deslizantes</v>
      </c>
      <c r="H51" s="29" t="s">
        <v>571</v>
      </c>
      <c r="I51" s="29" t="str">
        <f t="shared" si="5"/>
        <v>CONDICIONES DE SEGURIDAD</v>
      </c>
      <c r="J51" s="29" t="str">
        <f>VLOOKUP(H51,PELIGROS!A$2:G$445,3,0)</f>
        <v>Caídas del mismo nivel, fracturas, golpe con objetos, caídas de objetos, obstrucción de rutas de evacuación</v>
      </c>
      <c r="K51" s="31" t="s">
        <v>29</v>
      </c>
      <c r="L51" s="29" t="str">
        <f>VLOOKUP(H51,PELIGROS!A$2:G$445,4,0)</f>
        <v>N/A</v>
      </c>
      <c r="M51" s="29" t="str">
        <f>VLOOKUP(H51,PELIGROS!A$2:G$445,5,0)</f>
        <v>N/A</v>
      </c>
      <c r="N51" s="31">
        <v>2</v>
      </c>
      <c r="O51" s="29">
        <v>3</v>
      </c>
      <c r="P51" s="29">
        <v>25</v>
      </c>
      <c r="Q51" s="29">
        <f t="shared" si="16"/>
        <v>6</v>
      </c>
      <c r="R51" s="29">
        <f t="shared" si="1"/>
        <v>150</v>
      </c>
      <c r="S51" s="29" t="str">
        <f t="shared" si="2"/>
        <v>M-6</v>
      </c>
      <c r="T51" s="48" t="str">
        <f t="shared" si="3"/>
        <v>II</v>
      </c>
      <c r="U51" s="48" t="str">
        <f t="shared" si="4"/>
        <v>No Aceptable o Aceptable Con Control Especifico</v>
      </c>
      <c r="V51" s="90"/>
      <c r="W51" s="29" t="str">
        <f>VLOOKUP(H51,PELIGROS!A$2:G$445,6,0)</f>
        <v>Caídas de distinto nivel</v>
      </c>
      <c r="X51" s="31" t="s">
        <v>29</v>
      </c>
      <c r="Y51" s="31" t="s">
        <v>29</v>
      </c>
      <c r="Z51" s="31" t="s">
        <v>29</v>
      </c>
      <c r="AA51" s="31" t="s">
        <v>29</v>
      </c>
      <c r="AB51" s="29" t="str">
        <f>VLOOKUP(H51,PELIGROS!A$2:G$445,7,0)</f>
        <v>Pautas Básicas en orden y aseo en el lugar de trabajo, actos y condiciones inseguras</v>
      </c>
      <c r="AC51" s="31" t="s">
        <v>1201</v>
      </c>
      <c r="AD51" s="97"/>
    </row>
    <row r="52" spans="1:30" ht="150.75" customHeight="1">
      <c r="A52" s="156"/>
      <c r="B52" s="158"/>
      <c r="C52" s="90"/>
      <c r="D52" s="90"/>
      <c r="E52" s="91"/>
      <c r="F52" s="91"/>
      <c r="G52" s="29" t="str">
        <f>VLOOKUP(H52,PELIGROS!A$1:G$445,2,0)</f>
        <v>Herramientas Manuales</v>
      </c>
      <c r="H52" s="29" t="s">
        <v>578</v>
      </c>
      <c r="I52" s="29" t="str">
        <f t="shared" si="5"/>
        <v>CONDICIONES DE SEGURIDAD</v>
      </c>
      <c r="J52" s="29" t="str">
        <f>VLOOKUP(H52,PELIGROS!A$2:G$445,3,0)</f>
        <v>Quemaduras, contusiones y lesiones</v>
      </c>
      <c r="K52" s="31" t="s">
        <v>29</v>
      </c>
      <c r="L52" s="29" t="str">
        <f>VLOOKUP(H52,PELIGROS!A$2:G$445,4,0)</f>
        <v>Inspecciones planeadas e inspecciones no planeadas, procedimientos de programas de seguridad y salud en el trabajo</v>
      </c>
      <c r="M52" s="29" t="str">
        <f>VLOOKUP(H52,PELIGROS!A$2:G$445,5,0)</f>
        <v>E.P.P.</v>
      </c>
      <c r="N52" s="31">
        <v>2</v>
      </c>
      <c r="O52" s="29">
        <v>3</v>
      </c>
      <c r="P52" s="29">
        <v>25</v>
      </c>
      <c r="Q52" s="29">
        <f t="shared" si="16"/>
        <v>6</v>
      </c>
      <c r="R52" s="29">
        <f t="shared" si="1"/>
        <v>150</v>
      </c>
      <c r="S52" s="29" t="str">
        <f t="shared" si="2"/>
        <v>M-6</v>
      </c>
      <c r="T52" s="48" t="str">
        <f t="shared" si="3"/>
        <v>II</v>
      </c>
      <c r="U52" s="48" t="str">
        <f t="shared" si="4"/>
        <v>No Aceptable o Aceptable Con Control Especifico</v>
      </c>
      <c r="V52" s="90"/>
      <c r="W52" s="29" t="str">
        <f>VLOOKUP(H52,PELIGROS!A$2:G$445,6,0)</f>
        <v>Amputación</v>
      </c>
      <c r="X52" s="31" t="s">
        <v>29</v>
      </c>
      <c r="Y52" s="31" t="s">
        <v>29</v>
      </c>
      <c r="Z52" s="31" t="s">
        <v>29</v>
      </c>
      <c r="AA52" s="31" t="s">
        <v>29</v>
      </c>
      <c r="AB52" s="29" t="str">
        <f>VLOOKUP(H52,PELIGROS!A$2:G$445,7,0)</f>
        <v xml:space="preserve">
Uso y manejo adecuado de E.P.P., uso y manejo adecuado de herramientas manuales y/o máquinas y equipos</v>
      </c>
      <c r="AC52" s="31" t="s">
        <v>1243</v>
      </c>
      <c r="AD52" s="97"/>
    </row>
    <row r="53" spans="1:30" ht="150.75" customHeight="1">
      <c r="A53" s="156"/>
      <c r="B53" s="158"/>
      <c r="C53" s="90"/>
      <c r="D53" s="90"/>
      <c r="E53" s="91"/>
      <c r="F53" s="91"/>
      <c r="G53" s="29" t="str">
        <f>VLOOKUP(H53,PELIGROS!A$1:G$445,2,0)</f>
        <v>Atraco, golpiza, atentados y secuestrados</v>
      </c>
      <c r="H53" s="29" t="s">
        <v>51</v>
      </c>
      <c r="I53" s="29" t="str">
        <f t="shared" si="5"/>
        <v>CONDICIONES DE SEGURIDAD</v>
      </c>
      <c r="J53" s="29" t="str">
        <f>VLOOKUP(H53,PELIGROS!A$2:G$445,3,0)</f>
        <v>Estrés, golpes, Secuestros</v>
      </c>
      <c r="K53" s="31" t="s">
        <v>29</v>
      </c>
      <c r="L53" s="29" t="str">
        <f>VLOOKUP(H53,PELIGROS!A$2:G$445,4,0)</f>
        <v>Inspecciones planeadas e inspecciones no planeadas, procedimientos de programas de seguridad y salud en el trabajo</v>
      </c>
      <c r="M53" s="29" t="str">
        <f>VLOOKUP(H53,PELIGROS!A$2:G$445,5,0)</f>
        <v xml:space="preserve">Uniformes Corporativos, Chaquetas corporativas, Carnetización
</v>
      </c>
      <c r="N53" s="31">
        <v>2</v>
      </c>
      <c r="O53" s="29">
        <v>3</v>
      </c>
      <c r="P53" s="29">
        <v>60</v>
      </c>
      <c r="Q53" s="29">
        <f t="shared" si="16"/>
        <v>6</v>
      </c>
      <c r="R53" s="29">
        <f t="shared" si="1"/>
        <v>360</v>
      </c>
      <c r="S53" s="29" t="str">
        <f t="shared" si="2"/>
        <v>M-6</v>
      </c>
      <c r="T53" s="48" t="str">
        <f t="shared" si="3"/>
        <v>II</v>
      </c>
      <c r="U53" s="48" t="str">
        <f t="shared" si="4"/>
        <v>No Aceptable o Aceptable Con Control Especifico</v>
      </c>
      <c r="V53" s="90"/>
      <c r="W53" s="29" t="str">
        <f>VLOOKUP(H53,PELIGROS!A$2:G$445,6,0)</f>
        <v>Secuestros</v>
      </c>
      <c r="X53" s="31" t="s">
        <v>29</v>
      </c>
      <c r="Y53" s="31" t="s">
        <v>29</v>
      </c>
      <c r="Z53" s="31" t="s">
        <v>29</v>
      </c>
      <c r="AA53" s="31" t="s">
        <v>29</v>
      </c>
      <c r="AB53" s="29" t="str">
        <f>VLOOKUP(H53,PELIGROS!A$2:G$445,7,0)</f>
        <v>N/A</v>
      </c>
      <c r="AC53" s="31" t="s">
        <v>1205</v>
      </c>
      <c r="AD53" s="97"/>
    </row>
    <row r="54" spans="1:30" ht="150.75" customHeight="1">
      <c r="A54" s="156"/>
      <c r="B54" s="158"/>
      <c r="C54" s="90"/>
      <c r="D54" s="90"/>
      <c r="E54" s="91"/>
      <c r="F54" s="91"/>
      <c r="G54" s="29" t="str">
        <f>VLOOKUP(H54,PELIGROS!A$1:G$445,2,0)</f>
        <v>MANTENIMIENTO DE PUENTE GRUAS, LIMPIEZA DE CANALES, MANTENIMIENTO DE INSTALACIONES LOCATIVAS, MANTENIMIENTO Y REPARACIÓN DE POZOS</v>
      </c>
      <c r="H54" s="29" t="s">
        <v>593</v>
      </c>
      <c r="I54" s="29" t="s">
        <v>1222</v>
      </c>
      <c r="J54" s="29" t="str">
        <f>VLOOKUP(H54,PELIGROS!A$2:G$445,3,0)</f>
        <v>LESIONES, FRACTURAS, MUERTE</v>
      </c>
      <c r="K54" s="31" t="s">
        <v>29</v>
      </c>
      <c r="L54" s="29" t="str">
        <f>VLOOKUP(H54,PELIGROS!A$2:G$445,4,0)</f>
        <v>Inspecciones planeadas e inspecciones no planeadas, procedimientos de programas de seguridad y salud en el trabajo</v>
      </c>
      <c r="M54" s="29" t="str">
        <f>VLOOKUP(H54,PELIGROS!A$2:G$445,5,0)</f>
        <v>EPP</v>
      </c>
      <c r="N54" s="31">
        <v>2</v>
      </c>
      <c r="O54" s="29">
        <v>2</v>
      </c>
      <c r="P54" s="29">
        <v>60</v>
      </c>
      <c r="Q54" s="29">
        <f t="shared" ref="Q54" si="17">N54*O54</f>
        <v>4</v>
      </c>
      <c r="R54" s="29">
        <f t="shared" ref="R54" si="18">P54*Q54</f>
        <v>240</v>
      </c>
      <c r="S54" s="29" t="str">
        <f t="shared" ref="S54" si="19">IF(Q54=40,"MA-40",IF(Q54=30,"MA-30",IF(Q54=20,"A-20",IF(Q54=10,"A-10",IF(Q54=24,"MA-24",IF(Q54=18,"A-18",IF(Q54=12,"A-12",IF(Q54=6,"M-6",IF(Q54=8,"M-8",IF(Q54=6,"M-6",IF(Q54=4,"B-4",IF(Q54=2,"B-2",))))))))))))</f>
        <v>B-4</v>
      </c>
      <c r="T54" s="34" t="str">
        <f t="shared" ref="T54" si="20">IF(R54&lt;=20,"IV",IF(R54&lt;=120,"III",IF(R54&lt;=500,"II",IF(R54&lt;=4000,"I"))))</f>
        <v>II</v>
      </c>
      <c r="U54" s="34" t="str">
        <f t="shared" ref="U54" si="21">IF(T54=0,"",IF(T54="IV","Aceptable",IF(T54="III","Mejorable",IF(T54="II","No Aceptable o Aceptable Con Control Especifico",IF(T54="I","No Aceptable","")))))</f>
        <v>No Aceptable o Aceptable Con Control Especifico</v>
      </c>
      <c r="V54" s="90"/>
      <c r="W54" s="29" t="str">
        <f>VLOOKUP(H54,PELIGROS!A$2:G$445,6,0)</f>
        <v>MUERTE</v>
      </c>
      <c r="X54" s="31" t="s">
        <v>29</v>
      </c>
      <c r="Y54" s="31" t="s">
        <v>29</v>
      </c>
      <c r="Z54" s="31" t="s">
        <v>29</v>
      </c>
      <c r="AA54" s="31" t="s">
        <v>29</v>
      </c>
      <c r="AB54" s="31" t="s">
        <v>1249</v>
      </c>
      <c r="AC54" s="31" t="s">
        <v>1248</v>
      </c>
      <c r="AD54" s="97"/>
    </row>
    <row r="55" spans="1:30" ht="150.75" customHeight="1">
      <c r="A55" s="156"/>
      <c r="B55" s="158"/>
      <c r="C55" s="90"/>
      <c r="D55" s="90"/>
      <c r="E55" s="91"/>
      <c r="F55" s="91"/>
      <c r="G55" s="29" t="str">
        <f>VLOOKUP(H55,PELIGROS!A$1:G$445,2,0)</f>
        <v>SISMOS, INCENDIOS, INUNDACIONES, TERREMOTOS, VENDAVALES, DERRUMBE</v>
      </c>
      <c r="H55" s="29" t="s">
        <v>55</v>
      </c>
      <c r="I55" s="29" t="str">
        <f t="shared" si="5"/>
        <v>FENÓMENOS NATURALES</v>
      </c>
      <c r="J55" s="29" t="str">
        <f>VLOOKUP(H55,PELIGROS!A$2:G$445,3,0)</f>
        <v>SISMOS, INCENDIOS, INUNDACIONES, TERREMOTOS, VENDAVALES</v>
      </c>
      <c r="K55" s="31" t="s">
        <v>29</v>
      </c>
      <c r="L55" s="29" t="str">
        <f>VLOOKUP(H55,PELIGROS!A$2:G$445,4,0)</f>
        <v>Inspecciones planeadas e inspecciones no planeadas, procedimientos de programas de seguridad y salud en el trabajo</v>
      </c>
      <c r="M55" s="29" t="str">
        <f>VLOOKUP(H55,PELIGROS!A$2:G$445,5,0)</f>
        <v>BRIGADAS DE EMERGENCIAS</v>
      </c>
      <c r="N55" s="31">
        <v>2</v>
      </c>
      <c r="O55" s="29">
        <v>1</v>
      </c>
      <c r="P55" s="29">
        <v>100</v>
      </c>
      <c r="Q55" s="29">
        <f t="shared" ref="Q55:Q68" si="22">N55*O55</f>
        <v>2</v>
      </c>
      <c r="R55" s="29">
        <f t="shared" si="1"/>
        <v>200</v>
      </c>
      <c r="S55" s="29" t="str">
        <f t="shared" si="2"/>
        <v>B-2</v>
      </c>
      <c r="T55" s="48" t="str">
        <f t="shared" si="3"/>
        <v>II</v>
      </c>
      <c r="U55" s="48" t="str">
        <f t="shared" si="4"/>
        <v>No Aceptable o Aceptable Con Control Especifico</v>
      </c>
      <c r="V55" s="90"/>
      <c r="W55" s="29" t="str">
        <f>VLOOKUP(H55,PELIGROS!A$2:G$445,6,0)</f>
        <v>MUERTE</v>
      </c>
      <c r="X55" s="31" t="s">
        <v>29</v>
      </c>
      <c r="Y55" s="31" t="s">
        <v>29</v>
      </c>
      <c r="Z55" s="31" t="s">
        <v>29</v>
      </c>
      <c r="AA55" s="29" t="s">
        <v>1202</v>
      </c>
      <c r="AB55" s="29" t="str">
        <f>VLOOKUP(H55,PELIGROS!A$2:G$445,7,0)</f>
        <v>ENTRENAMIENTO DE LA BRIGADA; DIVULGACIÓN DE PLAN DE EMERGENCIA</v>
      </c>
      <c r="AC55" s="31" t="s">
        <v>1203</v>
      </c>
      <c r="AD55" s="97"/>
    </row>
    <row r="56" spans="1:30" ht="150.75" customHeight="1">
      <c r="A56" s="156"/>
      <c r="B56" s="158"/>
      <c r="C56" s="90"/>
      <c r="D56" s="90"/>
      <c r="E56" s="91"/>
      <c r="F56" s="91"/>
      <c r="G56" s="29" t="str">
        <f>VLOOKUP(H56,PELIGROS!A$1:G$445,2,0)</f>
        <v>Posturas forzadas, aplicación de fuerzas en movimientos</v>
      </c>
      <c r="H56" s="29" t="s">
        <v>970</v>
      </c>
      <c r="I56" s="29" t="str">
        <f t="shared" si="5"/>
        <v>OTRO</v>
      </c>
      <c r="J56" s="29" t="str">
        <f>VLOOKUP(H56,PELIGROS!A$2:G$445,3,0)</f>
        <v>Trastornos de disco lumbar y otros, con radiculopatía</v>
      </c>
      <c r="K56" s="31" t="s">
        <v>29</v>
      </c>
      <c r="L56" s="29" t="str">
        <f>VLOOKUP(H56,PELIGROS!A$2:G$445,4,0)</f>
        <v/>
      </c>
      <c r="M56" s="29" t="str">
        <f>VLOOKUP(H56,PELIGROS!A$2:G$445,5,0)</f>
        <v/>
      </c>
      <c r="N56" s="31">
        <v>2</v>
      </c>
      <c r="O56" s="29">
        <v>3</v>
      </c>
      <c r="P56" s="29">
        <v>25</v>
      </c>
      <c r="Q56" s="29">
        <f t="shared" si="22"/>
        <v>6</v>
      </c>
      <c r="R56" s="29">
        <f t="shared" si="1"/>
        <v>150</v>
      </c>
      <c r="S56" s="29" t="str">
        <f t="shared" si="2"/>
        <v>M-6</v>
      </c>
      <c r="T56" s="48" t="str">
        <f t="shared" si="3"/>
        <v>II</v>
      </c>
      <c r="U56" s="48" t="str">
        <f t="shared" si="4"/>
        <v>No Aceptable o Aceptable Con Control Especifico</v>
      </c>
      <c r="V56" s="90"/>
      <c r="W56" s="29" t="str">
        <f>VLOOKUP(H56,PELIGROS!A$2:G$445,6,0)</f>
        <v>Trastornos de disco lumbar y otros, con radiculopatía</v>
      </c>
      <c r="X56" s="31" t="s">
        <v>29</v>
      </c>
      <c r="Y56" s="31" t="s">
        <v>29</v>
      </c>
      <c r="Z56" s="31" t="s">
        <v>29</v>
      </c>
      <c r="AA56" s="29" t="s">
        <v>29</v>
      </c>
      <c r="AB56" s="29" t="str">
        <f>VLOOKUP(H56,PELIGROS!A$2:G$445,7,0)</f>
        <v/>
      </c>
      <c r="AC56" s="31" t="s">
        <v>1266</v>
      </c>
      <c r="AD56" s="97"/>
    </row>
    <row r="57" spans="1:30" ht="150.75" customHeight="1">
      <c r="A57" s="156"/>
      <c r="B57" s="158"/>
      <c r="C57" s="93" t="s">
        <v>1260</v>
      </c>
      <c r="D57" s="93" t="s">
        <v>1261</v>
      </c>
      <c r="E57" s="94" t="s">
        <v>987</v>
      </c>
      <c r="F57" s="94" t="s">
        <v>1196</v>
      </c>
      <c r="G57" s="35" t="str">
        <f>VLOOKUP(H57,PELIGROS!A$1:G$445,2,0)</f>
        <v>Bacteria</v>
      </c>
      <c r="H57" s="35" t="s">
        <v>96</v>
      </c>
      <c r="I57" s="35" t="str">
        <f t="shared" si="5"/>
        <v>BIOLÓGICO</v>
      </c>
      <c r="J57" s="35" t="str">
        <f>VLOOKUP(H57,PELIGROS!A$2:G$445,3,0)</f>
        <v>Infecciones producidas por Bacterianas</v>
      </c>
      <c r="K57" s="37" t="s">
        <v>29</v>
      </c>
      <c r="L57" s="35" t="str">
        <f>VLOOKUP(H57,PELIGROS!A$2:G$445,4,0)</f>
        <v>Inspecciones planeadas e inspecciones no planeadas, procedimientos de programas de seguridad y salud en el trabajo</v>
      </c>
      <c r="M57" s="35" t="str">
        <f>VLOOKUP(H57,PELIGROS!A$2:G$445,5,0)</f>
        <v>Programa de vacunación, bota pantalón, overol, guantes, tapabocas, mascarillas con filtros</v>
      </c>
      <c r="N57" s="37">
        <v>2</v>
      </c>
      <c r="O57" s="35">
        <v>3</v>
      </c>
      <c r="P57" s="35">
        <v>10</v>
      </c>
      <c r="Q57" s="35">
        <f t="shared" si="22"/>
        <v>6</v>
      </c>
      <c r="R57" s="35">
        <f t="shared" si="1"/>
        <v>60</v>
      </c>
      <c r="S57" s="35" t="str">
        <f t="shared" si="2"/>
        <v>M-6</v>
      </c>
      <c r="T57" s="34" t="str">
        <f t="shared" si="3"/>
        <v>III</v>
      </c>
      <c r="U57" s="34" t="str">
        <f t="shared" si="4"/>
        <v>Mejorable</v>
      </c>
      <c r="V57" s="87">
        <v>3</v>
      </c>
      <c r="W57" s="35" t="str">
        <f>VLOOKUP(H57,PELIGROS!A$2:G$445,6,0)</f>
        <v xml:space="preserve">Enfermedades Infectocontagiosas
</v>
      </c>
      <c r="X57" s="37" t="s">
        <v>29</v>
      </c>
      <c r="Y57" s="37" t="s">
        <v>29</v>
      </c>
      <c r="Z57" s="37" t="s">
        <v>29</v>
      </c>
      <c r="AA57" s="35" t="s">
        <v>29</v>
      </c>
      <c r="AB57" s="35" t="str">
        <f>VLOOKUP(H57,PELIGROS!A$2:G$445,7,0)</f>
        <v xml:space="preserve">Riesgo Biológico, Autocuidado y/o Uso y manejo adecuado de E.P.P.
</v>
      </c>
      <c r="AC57" s="37" t="s">
        <v>1206</v>
      </c>
      <c r="AD57" s="98" t="s">
        <v>1197</v>
      </c>
    </row>
    <row r="58" spans="1:30" ht="150.75" customHeight="1">
      <c r="A58" s="156"/>
      <c r="B58" s="158"/>
      <c r="C58" s="93"/>
      <c r="D58" s="93"/>
      <c r="E58" s="94"/>
      <c r="F58" s="94"/>
      <c r="G58" s="35" t="str">
        <f>VLOOKUP(H58,PELIGROS!A$1:G$445,2,0)</f>
        <v>Hongos</v>
      </c>
      <c r="H58" s="35" t="s">
        <v>104</v>
      </c>
      <c r="I58" s="35" t="str">
        <f t="shared" si="5"/>
        <v>BIOLÓGICO</v>
      </c>
      <c r="J58" s="35" t="str">
        <f>VLOOKUP(H58,PELIGROS!A$2:G$445,3,0)</f>
        <v>Micosis</v>
      </c>
      <c r="K58" s="37" t="s">
        <v>29</v>
      </c>
      <c r="L58" s="35" t="str">
        <f>VLOOKUP(H58,PELIGROS!A$2:G$445,4,0)</f>
        <v>Inspecciones planeadas e inspecciones no planeadas, procedimientos de programas de seguridad y salud en el trabajo</v>
      </c>
      <c r="M58" s="35" t="str">
        <f>VLOOKUP(H58,PELIGROS!A$2:G$445,5,0)</f>
        <v>Programa de vacunación, exámenes periódicos</v>
      </c>
      <c r="N58" s="37">
        <v>2</v>
      </c>
      <c r="O58" s="35">
        <v>3</v>
      </c>
      <c r="P58" s="35">
        <v>10</v>
      </c>
      <c r="Q58" s="35">
        <f t="shared" si="22"/>
        <v>6</v>
      </c>
      <c r="R58" s="35">
        <f t="shared" si="1"/>
        <v>60</v>
      </c>
      <c r="S58" s="35" t="str">
        <f t="shared" si="2"/>
        <v>M-6</v>
      </c>
      <c r="T58" s="34" t="str">
        <f t="shared" si="3"/>
        <v>III</v>
      </c>
      <c r="U58" s="34" t="str">
        <f t="shared" si="4"/>
        <v>Mejorable</v>
      </c>
      <c r="V58" s="87"/>
      <c r="W58" s="35" t="str">
        <f>VLOOKUP(H58,PELIGROS!A$2:G$445,6,0)</f>
        <v>Micosis</v>
      </c>
      <c r="X58" s="37" t="s">
        <v>29</v>
      </c>
      <c r="Y58" s="37" t="s">
        <v>29</v>
      </c>
      <c r="Z58" s="37" t="s">
        <v>29</v>
      </c>
      <c r="AA58" s="35" t="s">
        <v>29</v>
      </c>
      <c r="AB58" s="35" t="str">
        <f>VLOOKUP(H58,PELIGROS!A$2:G$445,7,0)</f>
        <v xml:space="preserve">Riesgo Biológico, Autocuidado y/o Uso y manejo adecuado de E.P.P.
</v>
      </c>
      <c r="AC58" s="37"/>
      <c r="AD58" s="98"/>
    </row>
    <row r="59" spans="1:30" ht="150.75" customHeight="1">
      <c r="A59" s="156"/>
      <c r="B59" s="158"/>
      <c r="C59" s="93"/>
      <c r="D59" s="93"/>
      <c r="E59" s="94"/>
      <c r="F59" s="94"/>
      <c r="G59" s="35" t="str">
        <f>VLOOKUP(H59,PELIGROS!A$1:G$445,2,0)</f>
        <v>Virus</v>
      </c>
      <c r="H59" s="35" t="s">
        <v>106</v>
      </c>
      <c r="I59" s="35" t="str">
        <f t="shared" si="5"/>
        <v>BIOLÓGICO</v>
      </c>
      <c r="J59" s="35" t="str">
        <f>VLOOKUP(H59,PELIGROS!A$2:G$445,3,0)</f>
        <v>Infecciones Virales</v>
      </c>
      <c r="K59" s="37" t="s">
        <v>29</v>
      </c>
      <c r="L59" s="35" t="str">
        <f>VLOOKUP(H59,PELIGROS!A$2:G$445,4,0)</f>
        <v>Inspecciones planeadas e inspecciones no planeadas, procedimientos de programas de seguridad y salud en el trabajo</v>
      </c>
      <c r="M59" s="35" t="str">
        <f>VLOOKUP(H59,PELIGROS!A$2:G$445,5,0)</f>
        <v>Programa de vacunación, bota pantalón, overol, guantes, tapabocas, mascarillas con filtros</v>
      </c>
      <c r="N59" s="37">
        <v>2</v>
      </c>
      <c r="O59" s="35">
        <v>3</v>
      </c>
      <c r="P59" s="35">
        <v>10</v>
      </c>
      <c r="Q59" s="35">
        <f t="shared" si="22"/>
        <v>6</v>
      </c>
      <c r="R59" s="35">
        <f t="shared" si="1"/>
        <v>60</v>
      </c>
      <c r="S59" s="35" t="str">
        <f t="shared" si="2"/>
        <v>M-6</v>
      </c>
      <c r="T59" s="34" t="str">
        <f t="shared" si="3"/>
        <v>III</v>
      </c>
      <c r="U59" s="34" t="str">
        <f t="shared" si="4"/>
        <v>Mejorable</v>
      </c>
      <c r="V59" s="87"/>
      <c r="W59" s="35" t="str">
        <f>VLOOKUP(H59,PELIGROS!A$2:G$445,6,0)</f>
        <v xml:space="preserve">Enfermedades Infectocontagiosas
</v>
      </c>
      <c r="X59" s="37" t="s">
        <v>29</v>
      </c>
      <c r="Y59" s="37" t="s">
        <v>29</v>
      </c>
      <c r="Z59" s="37" t="s">
        <v>29</v>
      </c>
      <c r="AA59" s="35" t="s">
        <v>29</v>
      </c>
      <c r="AB59" s="35" t="str">
        <f>VLOOKUP(H59,PELIGROS!A$2:G$445,7,0)</f>
        <v xml:space="preserve">Riesgo Biológico, Autocuidado y/o Uso y manejo adecuado de E.P.P.
</v>
      </c>
      <c r="AC59" s="37"/>
      <c r="AD59" s="98"/>
    </row>
    <row r="60" spans="1:30" ht="150.75" customHeight="1">
      <c r="A60" s="156"/>
      <c r="B60" s="158"/>
      <c r="C60" s="93"/>
      <c r="D60" s="93"/>
      <c r="E60" s="94"/>
      <c r="F60" s="94"/>
      <c r="G60" s="35" t="str">
        <f>VLOOKUP(H60,PELIGROS!A$1:G$445,2,0)</f>
        <v>INFRAROJA, ULTRAVIOLETA, VISIBLE, RADIOFRECUENCIA, MICROONDAS, LASER</v>
      </c>
      <c r="H60" s="35" t="s">
        <v>60</v>
      </c>
      <c r="I60" s="35" t="str">
        <f t="shared" si="5"/>
        <v>FÍSICO</v>
      </c>
      <c r="J60" s="35" t="str">
        <f>VLOOKUP(H60,PELIGROS!A$2:G$445,3,0)</f>
        <v>CÁNCER, LESIONES DÉRMICAS Y OCULARES</v>
      </c>
      <c r="K60" s="37" t="s">
        <v>29</v>
      </c>
      <c r="L60" s="35" t="str">
        <f>VLOOKUP(H60,PELIGROS!A$2:G$445,4,0)</f>
        <v>Inspecciones planeadas e inspecciones no planeadas, procedimientos de programas de seguridad y salud en el trabajo</v>
      </c>
      <c r="M60" s="35" t="str">
        <f>VLOOKUP(H60,PELIGROS!A$2:G$445,5,0)</f>
        <v>PROGRAMA BLOQUEADOR SOLAR</v>
      </c>
      <c r="N60" s="37">
        <v>6</v>
      </c>
      <c r="O60" s="35">
        <v>4</v>
      </c>
      <c r="P60" s="35">
        <v>10</v>
      </c>
      <c r="Q60" s="35">
        <f t="shared" si="22"/>
        <v>24</v>
      </c>
      <c r="R60" s="35">
        <f t="shared" si="1"/>
        <v>240</v>
      </c>
      <c r="S60" s="35" t="str">
        <f t="shared" si="2"/>
        <v>MA-24</v>
      </c>
      <c r="T60" s="34" t="str">
        <f t="shared" si="3"/>
        <v>II</v>
      </c>
      <c r="U60" s="34" t="str">
        <f t="shared" si="4"/>
        <v>No Aceptable o Aceptable Con Control Especifico</v>
      </c>
      <c r="V60" s="87"/>
      <c r="W60" s="35" t="str">
        <f>VLOOKUP(H60,PELIGROS!A$2:G$445,6,0)</f>
        <v>CÁNCER</v>
      </c>
      <c r="X60" s="37" t="s">
        <v>29</v>
      </c>
      <c r="Y60" s="37" t="s">
        <v>29</v>
      </c>
      <c r="Z60" s="37" t="s">
        <v>29</v>
      </c>
      <c r="AA60" s="35" t="s">
        <v>29</v>
      </c>
      <c r="AB60" s="35" t="str">
        <f>VLOOKUP(H60,PELIGROS!A$2:G$445,7,0)</f>
        <v>N/A</v>
      </c>
      <c r="AC60" s="37" t="s">
        <v>1198</v>
      </c>
      <c r="AD60" s="98"/>
    </row>
    <row r="61" spans="1:30" ht="150.75" customHeight="1">
      <c r="A61" s="156"/>
      <c r="B61" s="158"/>
      <c r="C61" s="93"/>
      <c r="D61" s="93"/>
      <c r="E61" s="94"/>
      <c r="F61" s="94"/>
      <c r="G61" s="35" t="str">
        <f>VLOOKUP(H61,PELIGROS!A$1:G$445,2,0)</f>
        <v>GASES Y VAPORES</v>
      </c>
      <c r="H61" s="35" t="s">
        <v>1105</v>
      </c>
      <c r="I61" s="35" t="str">
        <f t="shared" si="5"/>
        <v>QUÍMICO</v>
      </c>
      <c r="J61" s="35" t="str">
        <f>VLOOKUP(H61,PELIGROS!A$2:G$445,3,0)</f>
        <v xml:space="preserve"> LESIONES EN LA PIEL, IRRITACIÓN EN VÍAS  RESPIRATORIAS, MUERTE</v>
      </c>
      <c r="K61" s="37" t="s">
        <v>29</v>
      </c>
      <c r="L61" s="35" t="str">
        <f>VLOOKUP(H61,PELIGROS!A$2:G$445,4,0)</f>
        <v>Inspecciones planeadas e inspecciones no planeadas, procedimientos de programas de seguridad y salud en el trabajo</v>
      </c>
      <c r="M61" s="35" t="str">
        <f>VLOOKUP(H61,PELIGROS!A$2:G$445,5,0)</f>
        <v>EPP TAPABOCAS, CARETAS CON FILTROS</v>
      </c>
      <c r="N61" s="37">
        <v>2</v>
      </c>
      <c r="O61" s="35">
        <v>3</v>
      </c>
      <c r="P61" s="35">
        <v>10</v>
      </c>
      <c r="Q61" s="35">
        <f t="shared" si="22"/>
        <v>6</v>
      </c>
      <c r="R61" s="35">
        <f t="shared" si="1"/>
        <v>60</v>
      </c>
      <c r="S61" s="35" t="str">
        <f t="shared" si="2"/>
        <v>M-6</v>
      </c>
      <c r="T61" s="34" t="str">
        <f t="shared" si="3"/>
        <v>III</v>
      </c>
      <c r="U61" s="34" t="str">
        <f t="shared" si="4"/>
        <v>Mejorable</v>
      </c>
      <c r="V61" s="87"/>
      <c r="W61" s="35" t="str">
        <f>VLOOKUP(H61,PELIGROS!A$2:G$445,6,0)</f>
        <v xml:space="preserve"> MUERTE</v>
      </c>
      <c r="X61" s="37" t="s">
        <v>29</v>
      </c>
      <c r="Y61" s="37" t="s">
        <v>29</v>
      </c>
      <c r="Z61" s="37" t="s">
        <v>29</v>
      </c>
      <c r="AA61" s="35" t="s">
        <v>29</v>
      </c>
      <c r="AB61" s="35" t="str">
        <f>VLOOKUP(H61,PELIGROS!A$2:G$445,7,0)</f>
        <v>USO Y MANEJO ADECUADO DE E.P.P.</v>
      </c>
      <c r="AC61" s="37" t="s">
        <v>1212</v>
      </c>
      <c r="AD61" s="98"/>
    </row>
    <row r="62" spans="1:30" ht="150.75" customHeight="1">
      <c r="A62" s="156"/>
      <c r="B62" s="158"/>
      <c r="C62" s="93"/>
      <c r="D62" s="93"/>
      <c r="E62" s="94"/>
      <c r="F62" s="94"/>
      <c r="G62" s="35" t="str">
        <f>VLOOKUP(H62,PELIGROS!A$1:G$445,2,0)</f>
        <v>CONCENTRACIÓN EN ACTIVIDADES DE ALTO DESEMPEÑO MENTAL</v>
      </c>
      <c r="H62" s="35" t="s">
        <v>65</v>
      </c>
      <c r="I62" s="35" t="str">
        <f t="shared" si="5"/>
        <v>PSICOSOCIAL</v>
      </c>
      <c r="J62" s="35" t="str">
        <f>VLOOKUP(H62,PELIGROS!A$2:G$445,3,0)</f>
        <v>ESTRÉS, CEFALEA, IRRITABILIDAD</v>
      </c>
      <c r="K62" s="37" t="s">
        <v>29</v>
      </c>
      <c r="L62" s="35" t="str">
        <f>VLOOKUP(H62,PELIGROS!A$2:G$445,4,0)</f>
        <v>N/A</v>
      </c>
      <c r="M62" s="35" t="str">
        <f>VLOOKUP(H62,PELIGROS!A$2:G$445,5,0)</f>
        <v>PVE PSICOSOCIAL</v>
      </c>
      <c r="N62" s="37">
        <v>2</v>
      </c>
      <c r="O62" s="35">
        <v>3</v>
      </c>
      <c r="P62" s="35">
        <v>10</v>
      </c>
      <c r="Q62" s="35">
        <f t="shared" si="22"/>
        <v>6</v>
      </c>
      <c r="R62" s="35">
        <f t="shared" si="1"/>
        <v>60</v>
      </c>
      <c r="S62" s="35" t="str">
        <f t="shared" si="2"/>
        <v>M-6</v>
      </c>
      <c r="T62" s="34" t="str">
        <f t="shared" si="3"/>
        <v>III</v>
      </c>
      <c r="U62" s="34" t="str">
        <f t="shared" si="4"/>
        <v>Mejorable</v>
      </c>
      <c r="V62" s="87"/>
      <c r="W62" s="35" t="str">
        <f>VLOOKUP(H62,PELIGROS!A$2:G$445,6,0)</f>
        <v>ESTRÉS</v>
      </c>
      <c r="X62" s="37" t="s">
        <v>29</v>
      </c>
      <c r="Y62" s="37" t="s">
        <v>29</v>
      </c>
      <c r="Z62" s="37" t="s">
        <v>29</v>
      </c>
      <c r="AA62" s="35" t="s">
        <v>29</v>
      </c>
      <c r="AB62" s="35" t="str">
        <f>VLOOKUP(H62,PELIGROS!A$2:G$445,7,0)</f>
        <v>N/A</v>
      </c>
      <c r="AC62" s="37" t="s">
        <v>1199</v>
      </c>
      <c r="AD62" s="98"/>
    </row>
    <row r="63" spans="1:30" ht="150.75" customHeight="1">
      <c r="A63" s="156"/>
      <c r="B63" s="158"/>
      <c r="C63" s="93"/>
      <c r="D63" s="93"/>
      <c r="E63" s="94"/>
      <c r="F63" s="94"/>
      <c r="G63" s="35" t="str">
        <f>VLOOKUP(H63,PELIGROS!A$1:G$445,2,0)</f>
        <v>Forzadas, Prolongadas</v>
      </c>
      <c r="H63" s="35" t="s">
        <v>37</v>
      </c>
      <c r="I63" s="35" t="str">
        <f t="shared" si="5"/>
        <v>BIOMECÁNICO</v>
      </c>
      <c r="J63" s="35" t="str">
        <f>VLOOKUP(H63,PELIGROS!A$2:G$445,3,0)</f>
        <v xml:space="preserve">Lesiones osteomusculares, lesiones osteoarticulares
</v>
      </c>
      <c r="K63" s="37" t="s">
        <v>29</v>
      </c>
      <c r="L63" s="35" t="str">
        <f>VLOOKUP(H63,PELIGROS!A$2:G$445,4,0)</f>
        <v>Inspecciones planeadas e inspecciones no planeadas, procedimientos de programas de seguridad y salud en el trabajo</v>
      </c>
      <c r="M63" s="35" t="str">
        <f>VLOOKUP(H63,PELIGROS!A$2:G$445,5,0)</f>
        <v>PVE Biomecánico, programa pausas activas, exámenes periódicos, recomendaciones, control de posturas</v>
      </c>
      <c r="N63" s="37">
        <v>2</v>
      </c>
      <c r="O63" s="35">
        <v>3</v>
      </c>
      <c r="P63" s="35">
        <v>25</v>
      </c>
      <c r="Q63" s="35">
        <f t="shared" si="22"/>
        <v>6</v>
      </c>
      <c r="R63" s="35">
        <f t="shared" si="1"/>
        <v>150</v>
      </c>
      <c r="S63" s="35" t="str">
        <f t="shared" si="2"/>
        <v>M-6</v>
      </c>
      <c r="T63" s="34" t="str">
        <f t="shared" si="3"/>
        <v>II</v>
      </c>
      <c r="U63" s="34" t="str">
        <f t="shared" si="4"/>
        <v>No Aceptable o Aceptable Con Control Especifico</v>
      </c>
      <c r="V63" s="87"/>
      <c r="W63" s="35" t="str">
        <f>VLOOKUP(H63,PELIGROS!A$2:G$445,6,0)</f>
        <v>Enfermedades Osteomusculares</v>
      </c>
      <c r="X63" s="37" t="s">
        <v>29</v>
      </c>
      <c r="Y63" s="37" t="s">
        <v>29</v>
      </c>
      <c r="Z63" s="37" t="s">
        <v>29</v>
      </c>
      <c r="AA63" s="35" t="s">
        <v>29</v>
      </c>
      <c r="AB63" s="35" t="str">
        <f>VLOOKUP(H63,PELIGROS!A$2:G$445,7,0)</f>
        <v>Prevención en lesiones osteomusculares, líderes de pausas activas</v>
      </c>
      <c r="AC63" s="37" t="s">
        <v>1204</v>
      </c>
      <c r="AD63" s="98"/>
    </row>
    <row r="64" spans="1:30" ht="150.75" customHeight="1">
      <c r="A64" s="156"/>
      <c r="B64" s="158"/>
      <c r="C64" s="93"/>
      <c r="D64" s="93"/>
      <c r="E64" s="94"/>
      <c r="F64" s="94"/>
      <c r="G64" s="35" t="str">
        <f>VLOOKUP(H64,PELIGROS!A$1:G$445,2,0)</f>
        <v>Movimientos repetitivos, Miembros Superiores</v>
      </c>
      <c r="H64" s="35" t="s">
        <v>1108</v>
      </c>
      <c r="I64" s="35" t="str">
        <f t="shared" si="5"/>
        <v>BIOMECÁNICO</v>
      </c>
      <c r="J64" s="35" t="str">
        <f>VLOOKUP(H64,PELIGROS!A$2:G$445,3,0)</f>
        <v>Lesiones Musculoesqueléticas</v>
      </c>
      <c r="K64" s="37" t="s">
        <v>29</v>
      </c>
      <c r="L64" s="35" t="str">
        <f>VLOOKUP(H64,PELIGROS!A$2:G$445,4,0)</f>
        <v>N/A</v>
      </c>
      <c r="M64" s="35" t="str">
        <f>VLOOKUP(H64,PELIGROS!A$2:G$445,5,0)</f>
        <v>PVE Biomecánico, programa pausas activas, exámenes periódicos, recomendaciones, control de posturas</v>
      </c>
      <c r="N64" s="37">
        <v>2</v>
      </c>
      <c r="O64" s="35">
        <v>3</v>
      </c>
      <c r="P64" s="35">
        <v>25</v>
      </c>
      <c r="Q64" s="35">
        <f t="shared" si="22"/>
        <v>6</v>
      </c>
      <c r="R64" s="35">
        <f t="shared" si="1"/>
        <v>150</v>
      </c>
      <c r="S64" s="35" t="str">
        <f t="shared" si="2"/>
        <v>M-6</v>
      </c>
      <c r="T64" s="34" t="str">
        <f t="shared" si="3"/>
        <v>II</v>
      </c>
      <c r="U64" s="34" t="str">
        <f t="shared" si="4"/>
        <v>No Aceptable o Aceptable Con Control Especifico</v>
      </c>
      <c r="V64" s="87"/>
      <c r="W64" s="35" t="str">
        <f>VLOOKUP(H64,PELIGROS!A$2:G$445,6,0)</f>
        <v>Enfermedades Musculoesqueléticas</v>
      </c>
      <c r="X64" s="37" t="s">
        <v>29</v>
      </c>
      <c r="Y64" s="37" t="s">
        <v>29</v>
      </c>
      <c r="Z64" s="37" t="s">
        <v>29</v>
      </c>
      <c r="AA64" s="35" t="s">
        <v>29</v>
      </c>
      <c r="AB64" s="35" t="str">
        <f>VLOOKUP(H64,PELIGROS!A$2:G$445,7,0)</f>
        <v>Prevención en lesiones osteomusculares, líderes de pausas activas</v>
      </c>
      <c r="AC64" s="37" t="s">
        <v>1204</v>
      </c>
      <c r="AD64" s="98"/>
    </row>
    <row r="65" spans="1:30" ht="150.75" customHeight="1">
      <c r="A65" s="156"/>
      <c r="B65" s="158"/>
      <c r="C65" s="93"/>
      <c r="D65" s="93"/>
      <c r="E65" s="94"/>
      <c r="F65" s="94"/>
      <c r="G65" s="35" t="str">
        <f>VLOOKUP(H65,PELIGROS!A$1:G$445,2,0)</f>
        <v>Atropellamiento, Envestir</v>
      </c>
      <c r="H65" s="35" t="s">
        <v>1071</v>
      </c>
      <c r="I65" s="35" t="str">
        <f t="shared" si="5"/>
        <v>CONDICIONES DE SEGURIDAD</v>
      </c>
      <c r="J65" s="35" t="str">
        <f>VLOOKUP(H65,PELIGROS!A$2:G$445,3,0)</f>
        <v>Lesiones, pérdidas materiales, muerte</v>
      </c>
      <c r="K65" s="37" t="s">
        <v>29</v>
      </c>
      <c r="L65" s="35" t="str">
        <f>VLOOKUP(H65,PELIGROS!A$2:G$445,4,0)</f>
        <v>Inspecciones planeadas e inspecciones no planeadas, procedimientos de programas de seguridad y salud en el trabajo</v>
      </c>
      <c r="M65" s="35" t="str">
        <f>VLOOKUP(H65,PELIGROS!A$2:G$445,5,0)</f>
        <v>Programa de seguridad vial, señalización</v>
      </c>
      <c r="N65" s="37">
        <v>2</v>
      </c>
      <c r="O65" s="35">
        <v>3</v>
      </c>
      <c r="P65" s="35">
        <v>60</v>
      </c>
      <c r="Q65" s="35">
        <f t="shared" si="22"/>
        <v>6</v>
      </c>
      <c r="R65" s="35">
        <f t="shared" si="1"/>
        <v>360</v>
      </c>
      <c r="S65" s="35" t="str">
        <f t="shared" si="2"/>
        <v>M-6</v>
      </c>
      <c r="T65" s="34" t="str">
        <f t="shared" si="3"/>
        <v>II</v>
      </c>
      <c r="U65" s="34" t="str">
        <f t="shared" si="4"/>
        <v>No Aceptable o Aceptable Con Control Especifico</v>
      </c>
      <c r="V65" s="87"/>
      <c r="W65" s="35" t="str">
        <f>VLOOKUP(H65,PELIGROS!A$2:G$445,6,0)</f>
        <v>Muerte</v>
      </c>
      <c r="X65" s="37" t="s">
        <v>29</v>
      </c>
      <c r="Y65" s="37" t="s">
        <v>29</v>
      </c>
      <c r="Z65" s="37" t="s">
        <v>29</v>
      </c>
      <c r="AA65" s="35" t="s">
        <v>29</v>
      </c>
      <c r="AB65" s="35" t="str">
        <f>VLOOKUP(H65,PELIGROS!A$2:G$445,7,0)</f>
        <v>Seguridad vial y manejo defensivo, aseguramiento de áreas de trabajo</v>
      </c>
      <c r="AC65" s="37" t="s">
        <v>1200</v>
      </c>
      <c r="AD65" s="98"/>
    </row>
    <row r="66" spans="1:30" ht="150.75" customHeight="1">
      <c r="A66" s="156"/>
      <c r="B66" s="158"/>
      <c r="C66" s="93"/>
      <c r="D66" s="93"/>
      <c r="E66" s="94"/>
      <c r="F66" s="94"/>
      <c r="G66" s="35" t="str">
        <f>VLOOKUP(H66,PELIGROS!A$1:G$445,2,0)</f>
        <v>Superficies de trabajo irregulares o deslizantes</v>
      </c>
      <c r="H66" s="35" t="s">
        <v>571</v>
      </c>
      <c r="I66" s="35" t="str">
        <f t="shared" si="5"/>
        <v>CONDICIONES DE SEGURIDAD</v>
      </c>
      <c r="J66" s="35" t="str">
        <f>VLOOKUP(H66,PELIGROS!A$2:G$445,3,0)</f>
        <v>Caídas del mismo nivel, fracturas, golpe con objetos, caídas de objetos, obstrucción de rutas de evacuación</v>
      </c>
      <c r="K66" s="37" t="s">
        <v>29</v>
      </c>
      <c r="L66" s="35" t="str">
        <f>VLOOKUP(H66,PELIGROS!A$2:G$445,4,0)</f>
        <v>N/A</v>
      </c>
      <c r="M66" s="35" t="str">
        <f>VLOOKUP(H66,PELIGROS!A$2:G$445,5,0)</f>
        <v>N/A</v>
      </c>
      <c r="N66" s="37">
        <v>2</v>
      </c>
      <c r="O66" s="35">
        <v>3</v>
      </c>
      <c r="P66" s="35">
        <v>25</v>
      </c>
      <c r="Q66" s="35">
        <f t="shared" si="22"/>
        <v>6</v>
      </c>
      <c r="R66" s="35">
        <f t="shared" si="1"/>
        <v>150</v>
      </c>
      <c r="S66" s="35" t="str">
        <f t="shared" si="2"/>
        <v>M-6</v>
      </c>
      <c r="T66" s="34" t="str">
        <f t="shared" si="3"/>
        <v>II</v>
      </c>
      <c r="U66" s="34" t="str">
        <f t="shared" si="4"/>
        <v>No Aceptable o Aceptable Con Control Especifico</v>
      </c>
      <c r="V66" s="87"/>
      <c r="W66" s="35" t="str">
        <f>VLOOKUP(H66,PELIGROS!A$2:G$445,6,0)</f>
        <v>Caídas de distinto nivel</v>
      </c>
      <c r="X66" s="37" t="s">
        <v>29</v>
      </c>
      <c r="Y66" s="37" t="s">
        <v>29</v>
      </c>
      <c r="Z66" s="37" t="s">
        <v>29</v>
      </c>
      <c r="AA66" s="35" t="s">
        <v>29</v>
      </c>
      <c r="AB66" s="35" t="str">
        <f>VLOOKUP(H66,PELIGROS!A$2:G$445,7,0)</f>
        <v>Pautas Básicas en orden y aseo en el lugar de trabajo, actos y condiciones inseguras</v>
      </c>
      <c r="AC66" s="37" t="s">
        <v>1201</v>
      </c>
      <c r="AD66" s="98"/>
    </row>
    <row r="67" spans="1:30" ht="150.75" customHeight="1">
      <c r="A67" s="156"/>
      <c r="B67" s="158"/>
      <c r="C67" s="93"/>
      <c r="D67" s="93"/>
      <c r="E67" s="94"/>
      <c r="F67" s="94"/>
      <c r="G67" s="35" t="str">
        <f>VLOOKUP(H67,PELIGROS!A$1:G$445,2,0)</f>
        <v>Herramientas Manuales</v>
      </c>
      <c r="H67" s="35" t="s">
        <v>578</v>
      </c>
      <c r="I67" s="35" t="str">
        <f t="shared" si="5"/>
        <v>CONDICIONES DE SEGURIDAD</v>
      </c>
      <c r="J67" s="35" t="str">
        <f>VLOOKUP(H67,PELIGROS!A$2:G$445,3,0)</f>
        <v>Quemaduras, contusiones y lesiones</v>
      </c>
      <c r="K67" s="37" t="s">
        <v>29</v>
      </c>
      <c r="L67" s="35" t="str">
        <f>VLOOKUP(H67,PELIGROS!A$2:G$445,4,0)</f>
        <v>Inspecciones planeadas e inspecciones no planeadas, procedimientos de programas de seguridad y salud en el trabajo</v>
      </c>
      <c r="M67" s="35" t="str">
        <f>VLOOKUP(H67,PELIGROS!A$2:G$445,5,0)</f>
        <v>E.P.P.</v>
      </c>
      <c r="N67" s="37">
        <v>2</v>
      </c>
      <c r="O67" s="35">
        <v>3</v>
      </c>
      <c r="P67" s="35">
        <v>25</v>
      </c>
      <c r="Q67" s="35">
        <f t="shared" si="22"/>
        <v>6</v>
      </c>
      <c r="R67" s="35">
        <f t="shared" si="1"/>
        <v>150</v>
      </c>
      <c r="S67" s="35" t="str">
        <f t="shared" si="2"/>
        <v>M-6</v>
      </c>
      <c r="T67" s="34" t="str">
        <f t="shared" si="3"/>
        <v>II</v>
      </c>
      <c r="U67" s="34" t="str">
        <f t="shared" si="4"/>
        <v>No Aceptable o Aceptable Con Control Especifico</v>
      </c>
      <c r="V67" s="87"/>
      <c r="W67" s="35" t="str">
        <f>VLOOKUP(H67,PELIGROS!A$2:G$445,6,0)</f>
        <v>Amputación</v>
      </c>
      <c r="X67" s="37" t="s">
        <v>29</v>
      </c>
      <c r="Y67" s="37" t="s">
        <v>29</v>
      </c>
      <c r="Z67" s="37" t="s">
        <v>29</v>
      </c>
      <c r="AA67" s="35" t="s">
        <v>29</v>
      </c>
      <c r="AB67" s="35" t="str">
        <f>VLOOKUP(H67,PELIGROS!A$2:G$445,7,0)</f>
        <v xml:space="preserve">
Uso y manejo adecuado de E.P.P., uso y manejo adecuado de herramientas manuales y/o máquinas y equipos</v>
      </c>
      <c r="AC67" s="37" t="s">
        <v>1243</v>
      </c>
      <c r="AD67" s="98"/>
    </row>
    <row r="68" spans="1:30" ht="150.75" customHeight="1">
      <c r="A68" s="156"/>
      <c r="B68" s="158"/>
      <c r="C68" s="93"/>
      <c r="D68" s="93"/>
      <c r="E68" s="94"/>
      <c r="F68" s="94"/>
      <c r="G68" s="35" t="str">
        <f>VLOOKUP(H68,PELIGROS!A$1:G$445,2,0)</f>
        <v>Atraco, golpiza, atentados y secuestrados</v>
      </c>
      <c r="H68" s="35" t="s">
        <v>51</v>
      </c>
      <c r="I68" s="35" t="str">
        <f t="shared" si="5"/>
        <v>CONDICIONES DE SEGURIDAD</v>
      </c>
      <c r="J68" s="35" t="str">
        <f>VLOOKUP(H68,PELIGROS!A$2:G$445,3,0)</f>
        <v>Estrés, golpes, Secuestros</v>
      </c>
      <c r="K68" s="37" t="s">
        <v>29</v>
      </c>
      <c r="L68" s="35" t="str">
        <f>VLOOKUP(H68,PELIGROS!A$2:G$445,4,0)</f>
        <v>Inspecciones planeadas e inspecciones no planeadas, procedimientos de programas de seguridad y salud en el trabajo</v>
      </c>
      <c r="M68" s="35" t="str">
        <f>VLOOKUP(H68,PELIGROS!A$2:G$445,5,0)</f>
        <v xml:space="preserve">Uniformes Corporativos, Chaquetas corporativas, Carnetización
</v>
      </c>
      <c r="N68" s="37">
        <v>2</v>
      </c>
      <c r="O68" s="35">
        <v>3</v>
      </c>
      <c r="P68" s="35">
        <v>60</v>
      </c>
      <c r="Q68" s="35">
        <f t="shared" si="22"/>
        <v>6</v>
      </c>
      <c r="R68" s="35">
        <f t="shared" si="1"/>
        <v>360</v>
      </c>
      <c r="S68" s="35" t="str">
        <f t="shared" si="2"/>
        <v>M-6</v>
      </c>
      <c r="T68" s="34" t="str">
        <f t="shared" si="3"/>
        <v>II</v>
      </c>
      <c r="U68" s="34" t="str">
        <f t="shared" si="4"/>
        <v>No Aceptable o Aceptable Con Control Especifico</v>
      </c>
      <c r="V68" s="87"/>
      <c r="W68" s="35" t="str">
        <f>VLOOKUP(H68,PELIGROS!A$2:G$445,6,0)</f>
        <v>Secuestros</v>
      </c>
      <c r="X68" s="37" t="s">
        <v>29</v>
      </c>
      <c r="Y68" s="37" t="s">
        <v>29</v>
      </c>
      <c r="Z68" s="37" t="s">
        <v>29</v>
      </c>
      <c r="AA68" s="35" t="s">
        <v>29</v>
      </c>
      <c r="AB68" s="35" t="str">
        <f>VLOOKUP(H68,PELIGROS!A$2:G$445,7,0)</f>
        <v>N/A</v>
      </c>
      <c r="AC68" s="37" t="s">
        <v>1205</v>
      </c>
      <c r="AD68" s="98"/>
    </row>
    <row r="69" spans="1:30" ht="150.75" customHeight="1">
      <c r="A69" s="156"/>
      <c r="B69" s="158"/>
      <c r="C69" s="93"/>
      <c r="D69" s="93"/>
      <c r="E69" s="94"/>
      <c r="F69" s="94"/>
      <c r="G69" s="35" t="str">
        <f>VLOOKUP(H69,PELIGROS!A$1:G$445,2,0)</f>
        <v>MANTENIMIENTO DE PUENTE GRUAS, LIMPIEZA DE CANALES, MANTENIMIENTO DE INSTALACIONES LOCATIVAS, MANTENIMIENTO Y REPARACIÓN DE POZOS</v>
      </c>
      <c r="H69" s="35" t="s">
        <v>593</v>
      </c>
      <c r="I69" s="35" t="s">
        <v>1222</v>
      </c>
      <c r="J69" s="35" t="str">
        <f>VLOOKUP(H69,PELIGROS!A$2:G$445,3,0)</f>
        <v>LESIONES, FRACTURAS, MUERTE</v>
      </c>
      <c r="K69" s="37" t="s">
        <v>29</v>
      </c>
      <c r="L69" s="35" t="str">
        <f>VLOOKUP(H69,PELIGROS!A$2:G$445,4,0)</f>
        <v>Inspecciones planeadas e inspecciones no planeadas, procedimientos de programas de seguridad y salud en el trabajo</v>
      </c>
      <c r="M69" s="35" t="str">
        <f>VLOOKUP(H69,PELIGROS!A$2:G$445,5,0)</f>
        <v>EPP</v>
      </c>
      <c r="N69" s="37">
        <v>2</v>
      </c>
      <c r="O69" s="35">
        <v>2</v>
      </c>
      <c r="P69" s="35">
        <v>60</v>
      </c>
      <c r="Q69" s="35">
        <f t="shared" ref="Q69" si="23">N69*O69</f>
        <v>4</v>
      </c>
      <c r="R69" s="35">
        <f t="shared" si="1"/>
        <v>240</v>
      </c>
      <c r="S69" s="35" t="str">
        <f t="shared" si="2"/>
        <v>B-4</v>
      </c>
      <c r="T69" s="34" t="str">
        <f t="shared" si="3"/>
        <v>II</v>
      </c>
      <c r="U69" s="34" t="str">
        <f t="shared" si="4"/>
        <v>No Aceptable o Aceptable Con Control Especifico</v>
      </c>
      <c r="V69" s="87"/>
      <c r="W69" s="35" t="str">
        <f>VLOOKUP(H69,PELIGROS!A$2:G$445,6,0)</f>
        <v>MUERTE</v>
      </c>
      <c r="X69" s="37" t="s">
        <v>29</v>
      </c>
      <c r="Y69" s="37" t="s">
        <v>29</v>
      </c>
      <c r="Z69" s="37" t="s">
        <v>29</v>
      </c>
      <c r="AA69" s="37" t="s">
        <v>29</v>
      </c>
      <c r="AB69" s="37" t="s">
        <v>1249</v>
      </c>
      <c r="AC69" s="37" t="s">
        <v>1248</v>
      </c>
      <c r="AD69" s="98"/>
    </row>
    <row r="70" spans="1:30" ht="150.75" customHeight="1" thickBot="1">
      <c r="A70" s="157"/>
      <c r="B70" s="159"/>
      <c r="C70" s="160"/>
      <c r="D70" s="160"/>
      <c r="E70" s="161"/>
      <c r="F70" s="161"/>
      <c r="G70" s="39" t="str">
        <f>VLOOKUP(H70,PELIGROS!A$1:G$445,2,0)</f>
        <v>SISMOS, INCENDIOS, INUNDACIONES, TERREMOTOS, VENDAVALES, DERRUMBE</v>
      </c>
      <c r="H70" s="39" t="s">
        <v>55</v>
      </c>
      <c r="I70" s="39" t="str">
        <f t="shared" si="5"/>
        <v>FENÓMENOS NATURALES</v>
      </c>
      <c r="J70" s="39" t="str">
        <f>VLOOKUP(H70,PELIGROS!A$2:G$445,3,0)</f>
        <v>SISMOS, INCENDIOS, INUNDACIONES, TERREMOTOS, VENDAVALES</v>
      </c>
      <c r="K70" s="41" t="s">
        <v>29</v>
      </c>
      <c r="L70" s="39" t="str">
        <f>VLOOKUP(H70,PELIGROS!A$2:G$445,4,0)</f>
        <v>Inspecciones planeadas e inspecciones no planeadas, procedimientos de programas de seguridad y salud en el trabajo</v>
      </c>
      <c r="M70" s="39" t="str">
        <f>VLOOKUP(H70,PELIGROS!A$2:G$445,5,0)</f>
        <v>BRIGADAS DE EMERGENCIAS</v>
      </c>
      <c r="N70" s="41">
        <v>2</v>
      </c>
      <c r="O70" s="39">
        <v>1</v>
      </c>
      <c r="P70" s="39">
        <v>100</v>
      </c>
      <c r="Q70" s="39">
        <f>N70*O70</f>
        <v>2</v>
      </c>
      <c r="R70" s="39">
        <f t="shared" si="1"/>
        <v>200</v>
      </c>
      <c r="S70" s="39" t="str">
        <f t="shared" si="2"/>
        <v>B-2</v>
      </c>
      <c r="T70" s="49" t="str">
        <f t="shared" si="3"/>
        <v>II</v>
      </c>
      <c r="U70" s="49" t="str">
        <f t="shared" si="4"/>
        <v>No Aceptable o Aceptable Con Control Especifico</v>
      </c>
      <c r="V70" s="154"/>
      <c r="W70" s="39" t="str">
        <f>VLOOKUP(H70,PELIGROS!A$2:G$445,6,0)</f>
        <v>MUERTE</v>
      </c>
      <c r="X70" s="41" t="s">
        <v>29</v>
      </c>
      <c r="Y70" s="41" t="s">
        <v>29</v>
      </c>
      <c r="Z70" s="41" t="s">
        <v>29</v>
      </c>
      <c r="AA70" s="39" t="s">
        <v>1202</v>
      </c>
      <c r="AB70" s="39" t="str">
        <f>VLOOKUP(H70,PELIGROS!A$2:G$445,7,0)</f>
        <v>ENTRENAMIENTO DE LA BRIGADA; DIVULGACIÓN DE PLAN DE EMERGENCIA</v>
      </c>
      <c r="AC70" s="41" t="s">
        <v>1203</v>
      </c>
      <c r="AD70" s="155"/>
    </row>
    <row r="72" spans="1:30" ht="13.5" thickBot="1"/>
    <row r="73" spans="1:30" ht="15.75" customHeight="1">
      <c r="A73" s="123" t="s">
        <v>1074</v>
      </c>
      <c r="B73" s="124"/>
      <c r="C73" s="124"/>
      <c r="D73" s="124"/>
      <c r="E73" s="124"/>
      <c r="F73" s="124"/>
      <c r="G73" s="125"/>
    </row>
    <row r="74" spans="1:30" ht="15.75" customHeight="1">
      <c r="A74" s="126" t="s">
        <v>1075</v>
      </c>
      <c r="B74" s="127"/>
      <c r="C74" s="127"/>
      <c r="D74" s="128" t="s">
        <v>1076</v>
      </c>
      <c r="E74" s="128"/>
      <c r="F74" s="128"/>
      <c r="G74" s="129"/>
    </row>
    <row r="75" spans="1:30" ht="54.75" customHeight="1">
      <c r="A75" s="68" t="s">
        <v>1230</v>
      </c>
      <c r="B75" s="69"/>
      <c r="C75" s="69"/>
      <c r="D75" s="69" t="s">
        <v>1231</v>
      </c>
      <c r="E75" s="69"/>
      <c r="F75" s="69"/>
      <c r="G75" s="86"/>
    </row>
    <row r="76" spans="1:30" ht="54.75" customHeight="1">
      <c r="A76" s="139" t="s">
        <v>1268</v>
      </c>
      <c r="B76" s="137"/>
      <c r="C76" s="137"/>
      <c r="D76" s="69" t="s">
        <v>1269</v>
      </c>
      <c r="E76" s="69"/>
      <c r="F76" s="69"/>
      <c r="G76" s="86"/>
    </row>
    <row r="77" spans="1:30" ht="54.75" customHeight="1">
      <c r="A77" s="139" t="s">
        <v>1268</v>
      </c>
      <c r="B77" s="137"/>
      <c r="C77" s="137"/>
      <c r="D77" s="69" t="s">
        <v>1270</v>
      </c>
      <c r="E77" s="69"/>
      <c r="F77" s="69"/>
      <c r="G77" s="86"/>
    </row>
    <row r="78" spans="1:30" ht="54.75" customHeight="1">
      <c r="A78" s="139" t="s">
        <v>1268</v>
      </c>
      <c r="B78" s="137"/>
      <c r="C78" s="137"/>
      <c r="D78" s="69" t="s">
        <v>1271</v>
      </c>
      <c r="E78" s="69"/>
      <c r="F78" s="69"/>
      <c r="G78" s="86"/>
    </row>
    <row r="79" spans="1:30" ht="54.75" customHeight="1">
      <c r="A79" s="68" t="s">
        <v>1236</v>
      </c>
      <c r="B79" s="69"/>
      <c r="C79" s="69"/>
      <c r="D79" s="137" t="s">
        <v>1272</v>
      </c>
      <c r="E79" s="137"/>
      <c r="F79" s="137"/>
      <c r="G79" s="138"/>
    </row>
    <row r="80" spans="1:30" ht="54.75" customHeight="1">
      <c r="A80" s="68" t="s">
        <v>1236</v>
      </c>
      <c r="B80" s="69"/>
      <c r="C80" s="69"/>
      <c r="D80" s="137" t="s">
        <v>1273</v>
      </c>
      <c r="E80" s="137"/>
      <c r="F80" s="137"/>
      <c r="G80" s="138"/>
    </row>
    <row r="81" spans="1:7" ht="54.75" customHeight="1">
      <c r="A81" s="68" t="s">
        <v>1236</v>
      </c>
      <c r="B81" s="69"/>
      <c r="C81" s="69"/>
      <c r="D81" s="137" t="s">
        <v>1274</v>
      </c>
      <c r="E81" s="137"/>
      <c r="F81" s="137"/>
      <c r="G81" s="138"/>
    </row>
    <row r="82" spans="1:7" ht="54.75" customHeight="1">
      <c r="A82" s="107" t="s">
        <v>1234</v>
      </c>
      <c r="B82" s="105"/>
      <c r="C82" s="105"/>
      <c r="D82" s="105" t="s">
        <v>1275</v>
      </c>
      <c r="E82" s="105"/>
      <c r="F82" s="105"/>
      <c r="G82" s="106"/>
    </row>
    <row r="83" spans="1:7" ht="54.75" customHeight="1">
      <c r="A83" s="107" t="s">
        <v>1234</v>
      </c>
      <c r="B83" s="105"/>
      <c r="C83" s="105"/>
      <c r="D83" s="105" t="s">
        <v>1256</v>
      </c>
      <c r="E83" s="105"/>
      <c r="F83" s="105"/>
      <c r="G83" s="106"/>
    </row>
    <row r="84" spans="1:7" ht="54.75" customHeight="1">
      <c r="A84" s="107" t="s">
        <v>1234</v>
      </c>
      <c r="B84" s="105"/>
      <c r="C84" s="105"/>
      <c r="D84" s="105" t="s">
        <v>1276</v>
      </c>
      <c r="E84" s="105"/>
      <c r="F84" s="105"/>
      <c r="G84" s="106"/>
    </row>
    <row r="85" spans="1:7" ht="54.75" customHeight="1">
      <c r="A85" s="107" t="s">
        <v>1234</v>
      </c>
      <c r="B85" s="105"/>
      <c r="C85" s="105"/>
      <c r="D85" s="105" t="s">
        <v>1277</v>
      </c>
      <c r="E85" s="105"/>
      <c r="F85" s="105"/>
      <c r="G85" s="106"/>
    </row>
  </sheetData>
  <mergeCells count="66">
    <mergeCell ref="D83:G83"/>
    <mergeCell ref="D84:G84"/>
    <mergeCell ref="D85:G85"/>
    <mergeCell ref="A11:A70"/>
    <mergeCell ref="B11:B70"/>
    <mergeCell ref="A83:C83"/>
    <mergeCell ref="A84:C84"/>
    <mergeCell ref="A85:C85"/>
    <mergeCell ref="C41:C56"/>
    <mergeCell ref="D41:D56"/>
    <mergeCell ref="E41:E56"/>
    <mergeCell ref="F41:F56"/>
    <mergeCell ref="C57:C70"/>
    <mergeCell ref="D57:D70"/>
    <mergeCell ref="E57:E70"/>
    <mergeCell ref="F57:F70"/>
    <mergeCell ref="V57:V70"/>
    <mergeCell ref="AD11:AD26"/>
    <mergeCell ref="V41:V56"/>
    <mergeCell ref="AD27:AD40"/>
    <mergeCell ref="AD41:AD56"/>
    <mergeCell ref="AD57:AD70"/>
    <mergeCell ref="C27:C40"/>
    <mergeCell ref="D27:D40"/>
    <mergeCell ref="E27:E40"/>
    <mergeCell ref="F27:F40"/>
    <mergeCell ref="V27:V40"/>
    <mergeCell ref="U8:U9"/>
    <mergeCell ref="G8:I9"/>
    <mergeCell ref="H10:I10"/>
    <mergeCell ref="V11:V26"/>
    <mergeCell ref="X8:AD9"/>
    <mergeCell ref="N8:T9"/>
    <mergeCell ref="V8:W9"/>
    <mergeCell ref="D11:D26"/>
    <mergeCell ref="E5:G5"/>
    <mergeCell ref="C8:F9"/>
    <mergeCell ref="J8:J10"/>
    <mergeCell ref="K8:M9"/>
    <mergeCell ref="E11:E26"/>
    <mergeCell ref="F11:F26"/>
    <mergeCell ref="C3:G3"/>
    <mergeCell ref="C4:G4"/>
    <mergeCell ref="C2:G2"/>
    <mergeCell ref="D79:G79"/>
    <mergeCell ref="D80:G80"/>
    <mergeCell ref="A75:C75"/>
    <mergeCell ref="A74:C74"/>
    <mergeCell ref="A8:A10"/>
    <mergeCell ref="B8:B10"/>
    <mergeCell ref="D78:G78"/>
    <mergeCell ref="A73:G73"/>
    <mergeCell ref="D74:G74"/>
    <mergeCell ref="D75:G75"/>
    <mergeCell ref="D76:G76"/>
    <mergeCell ref="D77:G77"/>
    <mergeCell ref="C11:C26"/>
    <mergeCell ref="D81:G81"/>
    <mergeCell ref="D82:G82"/>
    <mergeCell ref="A81:C81"/>
    <mergeCell ref="A82:C82"/>
    <mergeCell ref="A76:C76"/>
    <mergeCell ref="A77:C77"/>
    <mergeCell ref="A78:C78"/>
    <mergeCell ref="A79:C79"/>
    <mergeCell ref="A80:C80"/>
  </mergeCells>
  <conditionalFormatting sqref="P11:P23 P70 P55:P68 P40:P53 P25:P38">
    <cfRule type="cellIs" priority="76" stopIfTrue="1" operator="equal">
      <formula>"10, 25, 50, 100"</formula>
    </cfRule>
  </conditionalFormatting>
  <conditionalFormatting sqref="U1:U10 U71:U1048576">
    <cfRule type="containsText" dxfId="87" priority="72" operator="containsText" text="No Aceptable o Aceptable con Control Especifico">
      <formula>NOT(ISERROR(SEARCH("No Aceptable o Aceptable con Control Especifico",U1)))</formula>
    </cfRule>
    <cfRule type="containsText" dxfId="86" priority="73" operator="containsText" text="No Aceptable">
      <formula>NOT(ISERROR(SEARCH("No Aceptable",U1)))</formula>
    </cfRule>
    <cfRule type="containsText" dxfId="85" priority="74" operator="containsText" text="No Aceptable o Aceptable con Control Especifico">
      <formula>NOT(ISERROR(SEARCH("No Aceptable o Aceptable con Control Especifico",U1)))</formula>
    </cfRule>
  </conditionalFormatting>
  <conditionalFormatting sqref="T1:T10 T71:T1048576">
    <cfRule type="cellIs" dxfId="84" priority="71" operator="equal">
      <formula>"II"</formula>
    </cfRule>
  </conditionalFormatting>
  <conditionalFormatting sqref="T11:T23 T70 T55:T68 T40:T53 T25:T38">
    <cfRule type="cellIs" dxfId="83" priority="63" stopIfTrue="1" operator="equal">
      <formula>"IV"</formula>
    </cfRule>
    <cfRule type="cellIs" dxfId="82" priority="64" stopIfTrue="1" operator="equal">
      <formula>"III"</formula>
    </cfRule>
    <cfRule type="cellIs" dxfId="81" priority="65" stopIfTrue="1" operator="equal">
      <formula>"II"</formula>
    </cfRule>
    <cfRule type="cellIs" dxfId="80" priority="66" stopIfTrue="1" operator="equal">
      <formula>"I"</formula>
    </cfRule>
  </conditionalFormatting>
  <conditionalFormatting sqref="U11:U23 U70 U55:U68 U40:U53 U25:U38">
    <cfRule type="cellIs" dxfId="79" priority="49" stopIfTrue="1" operator="equal">
      <formula>"No Aceptable"</formula>
    </cfRule>
    <cfRule type="cellIs" dxfId="78" priority="50" stopIfTrue="1" operator="equal">
      <formula>"Aceptable"</formula>
    </cfRule>
  </conditionalFormatting>
  <conditionalFormatting sqref="U11:U23 U70 U55:U68 U40:U53 U25:U38">
    <cfRule type="cellIs" dxfId="77" priority="47" stopIfTrue="1" operator="equal">
      <formula>"No Aceptable o Aceptable Con Control Especifico"</formula>
    </cfRule>
  </conditionalFormatting>
  <conditionalFormatting sqref="U11:U23 U70 U55:U68 U40:U53 U25:U38">
    <cfRule type="containsText" dxfId="76" priority="46" stopIfTrue="1" operator="containsText" text="Mejorable">
      <formula>NOT(ISERROR(SEARCH("Mejorable",U11)))</formula>
    </cfRule>
  </conditionalFormatting>
  <conditionalFormatting sqref="T69">
    <cfRule type="cellIs" dxfId="75" priority="33" stopIfTrue="1" operator="equal">
      <formula>"IV"</formula>
    </cfRule>
    <cfRule type="cellIs" dxfId="74" priority="34" stopIfTrue="1" operator="equal">
      <formula>"III"</formula>
    </cfRule>
    <cfRule type="cellIs" dxfId="73" priority="35" stopIfTrue="1" operator="equal">
      <formula>"II"</formula>
    </cfRule>
    <cfRule type="cellIs" dxfId="72" priority="36" stopIfTrue="1" operator="equal">
      <formula>"I"</formula>
    </cfRule>
  </conditionalFormatting>
  <conditionalFormatting sqref="U69">
    <cfRule type="cellIs" dxfId="71" priority="31" stopIfTrue="1" operator="equal">
      <formula>"No Aceptable"</formula>
    </cfRule>
    <cfRule type="cellIs" dxfId="70" priority="32" stopIfTrue="1" operator="equal">
      <formula>"Aceptable"</formula>
    </cfRule>
  </conditionalFormatting>
  <conditionalFormatting sqref="U69">
    <cfRule type="cellIs" dxfId="69" priority="30" stopIfTrue="1" operator="equal">
      <formula>"No Aceptable o Aceptable Con Control Especifico"</formula>
    </cfRule>
  </conditionalFormatting>
  <conditionalFormatting sqref="U69">
    <cfRule type="containsText" dxfId="68" priority="29" stopIfTrue="1" operator="containsText" text="Mejorable">
      <formula>NOT(ISERROR(SEARCH("Mejorable",U69)))</formula>
    </cfRule>
  </conditionalFormatting>
  <conditionalFormatting sqref="P69">
    <cfRule type="cellIs" priority="28" stopIfTrue="1" operator="equal">
      <formula>"10, 25, 50, 100"</formula>
    </cfRule>
  </conditionalFormatting>
  <conditionalFormatting sqref="T54">
    <cfRule type="cellIs" dxfId="67" priority="24" stopIfTrue="1" operator="equal">
      <formula>"IV"</formula>
    </cfRule>
    <cfRule type="cellIs" dxfId="66" priority="25" stopIfTrue="1" operator="equal">
      <formula>"III"</formula>
    </cfRule>
    <cfRule type="cellIs" dxfId="65" priority="26" stopIfTrue="1" operator="equal">
      <formula>"II"</formula>
    </cfRule>
    <cfRule type="cellIs" dxfId="64" priority="27" stopIfTrue="1" operator="equal">
      <formula>"I"</formula>
    </cfRule>
  </conditionalFormatting>
  <conditionalFormatting sqref="U54">
    <cfRule type="cellIs" dxfId="63" priority="22" stopIfTrue="1" operator="equal">
      <formula>"No Aceptable"</formula>
    </cfRule>
    <cfRule type="cellIs" dxfId="62" priority="23" stopIfTrue="1" operator="equal">
      <formula>"Aceptable"</formula>
    </cfRule>
  </conditionalFormatting>
  <conditionalFormatting sqref="U54">
    <cfRule type="cellIs" dxfId="61" priority="21" stopIfTrue="1" operator="equal">
      <formula>"No Aceptable o Aceptable Con Control Especifico"</formula>
    </cfRule>
  </conditionalFormatting>
  <conditionalFormatting sqref="U54">
    <cfRule type="containsText" dxfId="60" priority="20" stopIfTrue="1" operator="containsText" text="Mejorable">
      <formula>NOT(ISERROR(SEARCH("Mejorable",U54)))</formula>
    </cfRule>
  </conditionalFormatting>
  <conditionalFormatting sqref="P54">
    <cfRule type="cellIs" priority="19" stopIfTrue="1" operator="equal">
      <formula>"10, 25, 50, 100"</formula>
    </cfRule>
  </conditionalFormatting>
  <conditionalFormatting sqref="T39">
    <cfRule type="cellIs" dxfId="59" priority="15" stopIfTrue="1" operator="equal">
      <formula>"IV"</formula>
    </cfRule>
    <cfRule type="cellIs" dxfId="58" priority="16" stopIfTrue="1" operator="equal">
      <formula>"III"</formula>
    </cfRule>
    <cfRule type="cellIs" dxfId="57" priority="17" stopIfTrue="1" operator="equal">
      <formula>"II"</formula>
    </cfRule>
    <cfRule type="cellIs" dxfId="56" priority="18" stopIfTrue="1" operator="equal">
      <formula>"I"</formula>
    </cfRule>
  </conditionalFormatting>
  <conditionalFormatting sqref="U39">
    <cfRule type="cellIs" dxfId="55" priority="13" stopIfTrue="1" operator="equal">
      <formula>"No Aceptable"</formula>
    </cfRule>
    <cfRule type="cellIs" dxfId="54" priority="14" stopIfTrue="1" operator="equal">
      <formula>"Aceptable"</formula>
    </cfRule>
  </conditionalFormatting>
  <conditionalFormatting sqref="U39">
    <cfRule type="cellIs" dxfId="53" priority="12" stopIfTrue="1" operator="equal">
      <formula>"No Aceptable o Aceptable Con Control Especifico"</formula>
    </cfRule>
  </conditionalFormatting>
  <conditionalFormatting sqref="U39">
    <cfRule type="containsText" dxfId="52" priority="11" stopIfTrue="1" operator="containsText" text="Mejorable">
      <formula>NOT(ISERROR(SEARCH("Mejorable",U39)))</formula>
    </cfRule>
  </conditionalFormatting>
  <conditionalFormatting sqref="P39">
    <cfRule type="cellIs" priority="10" stopIfTrue="1" operator="equal">
      <formula>"10, 25, 50, 100"</formula>
    </cfRule>
  </conditionalFormatting>
  <conditionalFormatting sqref="T24">
    <cfRule type="cellIs" dxfId="51" priority="6" stopIfTrue="1" operator="equal">
      <formula>"IV"</formula>
    </cfRule>
    <cfRule type="cellIs" dxfId="50" priority="7" stopIfTrue="1" operator="equal">
      <formula>"III"</formula>
    </cfRule>
    <cfRule type="cellIs" dxfId="49" priority="8" stopIfTrue="1" operator="equal">
      <formula>"II"</formula>
    </cfRule>
    <cfRule type="cellIs" dxfId="48" priority="9" stopIfTrue="1" operator="equal">
      <formula>"I"</formula>
    </cfRule>
  </conditionalFormatting>
  <conditionalFormatting sqref="U24">
    <cfRule type="cellIs" dxfId="47" priority="4" stopIfTrue="1" operator="equal">
      <formula>"No Aceptable"</formula>
    </cfRule>
    <cfRule type="cellIs" dxfId="46" priority="5" stopIfTrue="1" operator="equal">
      <formula>"Aceptable"</formula>
    </cfRule>
  </conditionalFormatting>
  <conditionalFormatting sqref="U24">
    <cfRule type="cellIs" dxfId="45" priority="3" stopIfTrue="1" operator="equal">
      <formula>"No Aceptable o Aceptable Con Control Especifico"</formula>
    </cfRule>
  </conditionalFormatting>
  <conditionalFormatting sqref="U24">
    <cfRule type="containsText" dxfId="44" priority="2" stopIfTrue="1" operator="containsText" text="Mejorable">
      <formula>NOT(ISERROR(SEARCH("Mejorable",U24)))</formula>
    </cfRule>
  </conditionalFormatting>
  <conditionalFormatting sqref="P24">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O11:O7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7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PELIGROS!$A$2:$A$445</xm:f>
          </x14:formula1>
          <xm:sqref>H70 H55:H68 H40:H53 H11:H23 H25:H38</xm:sqref>
        </x14:dataValidation>
        <x14:dataValidation type="list" allowBlank="1" showInputMessage="1" showErrorMessage="1">
          <x14:formula1>
            <xm:f>FUNCIONES!$A$2:$A$82</xm:f>
          </x14:formula1>
          <xm:sqref>E11:E70</xm:sqref>
        </x14:dataValidation>
        <x14:dataValidation type="list" allowBlank="1" showInputMessage="1" showErrorMessage="1">
          <x14:formula1>
            <xm:f>[2]Hoja1!#REF!</xm:f>
          </x14:formula1>
          <xm:sqref>H69 H54 H39 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showGridLines="0" tabSelected="1" zoomScale="70" zoomScaleNormal="70" workbookViewId="0">
      <selection activeCell="G11" sqref="G1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6" t="s">
        <v>1286</v>
      </c>
      <c r="D2" s="57"/>
      <c r="E2" s="57"/>
      <c r="F2" s="57"/>
      <c r="G2" s="58"/>
      <c r="K2" s="9"/>
      <c r="L2" s="9"/>
      <c r="M2" s="9"/>
      <c r="V2" s="9"/>
      <c r="AB2" s="10"/>
      <c r="AC2" s="6"/>
      <c r="AD2" s="6"/>
    </row>
    <row r="3" spans="1:30" s="8" customFormat="1" ht="15" customHeight="1">
      <c r="A3" s="5"/>
      <c r="B3" s="6"/>
      <c r="C3" s="59" t="s">
        <v>1192</v>
      </c>
      <c r="D3" s="60"/>
      <c r="E3" s="60"/>
      <c r="F3" s="60"/>
      <c r="G3" s="61"/>
      <c r="K3" s="9"/>
      <c r="L3" s="9"/>
      <c r="M3" s="9"/>
      <c r="V3" s="9"/>
      <c r="AB3" s="10"/>
      <c r="AC3" s="6"/>
      <c r="AD3" s="6"/>
    </row>
    <row r="4" spans="1:30" s="8" customFormat="1" ht="15" customHeight="1" thickBot="1">
      <c r="A4" s="5"/>
      <c r="B4" s="6"/>
      <c r="C4" s="62" t="s">
        <v>1285</v>
      </c>
      <c r="D4" s="63"/>
      <c r="E4" s="63"/>
      <c r="F4" s="63"/>
      <c r="G4" s="64"/>
      <c r="K4" s="9"/>
      <c r="L4" s="9"/>
      <c r="M4" s="9"/>
      <c r="V4" s="9"/>
      <c r="AB4" s="10"/>
      <c r="AC4" s="6"/>
      <c r="AD4" s="6"/>
    </row>
    <row r="5" spans="1:30" s="8" customFormat="1" ht="11.25" customHeight="1">
      <c r="A5" s="5"/>
      <c r="B5" s="6"/>
      <c r="C5" s="11" t="s">
        <v>1077</v>
      </c>
      <c r="E5" s="65"/>
      <c r="F5" s="65"/>
      <c r="G5" s="65"/>
      <c r="H5" s="7"/>
      <c r="I5" s="7"/>
      <c r="K5" s="9"/>
      <c r="L5" s="9"/>
      <c r="M5" s="9"/>
      <c r="V5" s="9"/>
      <c r="AB5" s="10"/>
      <c r="AC5" s="6"/>
      <c r="AD5" s="6"/>
    </row>
    <row r="6" spans="1:30" s="8" customFormat="1" ht="11.25" customHeight="1">
      <c r="A6" s="5"/>
      <c r="B6" s="6"/>
      <c r="C6" s="11"/>
      <c r="E6" s="26"/>
      <c r="F6" s="26"/>
      <c r="G6" s="26"/>
      <c r="H6" s="7"/>
      <c r="I6" s="7"/>
      <c r="K6" s="9"/>
      <c r="L6" s="9"/>
      <c r="M6" s="9"/>
      <c r="V6" s="9"/>
      <c r="AB6" s="10"/>
      <c r="AC6" s="6"/>
      <c r="AD6" s="6"/>
    </row>
    <row r="7" spans="1:30" s="8" customFormat="1" ht="11.25" customHeight="1" thickBot="1">
      <c r="A7" s="5"/>
      <c r="B7" s="6"/>
      <c r="C7" s="11"/>
      <c r="E7" s="26"/>
      <c r="F7" s="26"/>
      <c r="G7" s="26"/>
      <c r="H7" s="7"/>
      <c r="I7" s="7"/>
      <c r="K7" s="9"/>
      <c r="L7" s="9"/>
      <c r="M7" s="9"/>
      <c r="V7" s="9"/>
      <c r="AB7" s="10"/>
      <c r="AC7" s="6"/>
      <c r="AD7" s="6"/>
    </row>
    <row r="8" spans="1:30" ht="17.25" customHeight="1">
      <c r="A8" s="75" t="s">
        <v>10</v>
      </c>
      <c r="B8" s="164" t="s">
        <v>11</v>
      </c>
      <c r="C8" s="162" t="s">
        <v>1191</v>
      </c>
      <c r="D8" s="162"/>
      <c r="E8" s="162"/>
      <c r="F8" s="162"/>
      <c r="G8" s="66" t="s">
        <v>0</v>
      </c>
      <c r="H8" s="96"/>
      <c r="I8" s="51"/>
      <c r="J8" s="73" t="s">
        <v>1</v>
      </c>
      <c r="K8" s="66" t="s">
        <v>2</v>
      </c>
      <c r="L8" s="66"/>
      <c r="M8" s="66"/>
      <c r="N8" s="66" t="s">
        <v>3</v>
      </c>
      <c r="O8" s="66"/>
      <c r="P8" s="66"/>
      <c r="Q8" s="66"/>
      <c r="R8" s="66"/>
      <c r="S8" s="66"/>
      <c r="T8" s="66"/>
      <c r="U8" s="66" t="s">
        <v>4</v>
      </c>
      <c r="V8" s="66" t="s">
        <v>5</v>
      </c>
      <c r="W8" s="96"/>
      <c r="X8" s="52" t="s">
        <v>6</v>
      </c>
      <c r="Y8" s="52"/>
      <c r="Z8" s="52"/>
      <c r="AA8" s="52"/>
      <c r="AB8" s="52"/>
      <c r="AC8" s="52"/>
      <c r="AD8" s="53"/>
    </row>
    <row r="9" spans="1:30" ht="15.75" customHeight="1">
      <c r="A9" s="76"/>
      <c r="B9" s="165"/>
      <c r="C9" s="163"/>
      <c r="D9" s="163"/>
      <c r="E9" s="163"/>
      <c r="F9" s="163"/>
      <c r="G9" s="95"/>
      <c r="H9" s="95"/>
      <c r="I9" s="50"/>
      <c r="J9" s="74"/>
      <c r="K9" s="67"/>
      <c r="L9" s="67"/>
      <c r="M9" s="67"/>
      <c r="N9" s="67"/>
      <c r="O9" s="67"/>
      <c r="P9" s="67"/>
      <c r="Q9" s="67"/>
      <c r="R9" s="67"/>
      <c r="S9" s="67"/>
      <c r="T9" s="67"/>
      <c r="U9" s="95"/>
      <c r="V9" s="95"/>
      <c r="W9" s="95"/>
      <c r="X9" s="54"/>
      <c r="Y9" s="54"/>
      <c r="Z9" s="54"/>
      <c r="AA9" s="54"/>
      <c r="AB9" s="54"/>
      <c r="AC9" s="54"/>
      <c r="AD9" s="55"/>
    </row>
    <row r="10" spans="1:30" ht="38.25">
      <c r="A10" s="76"/>
      <c r="B10" s="165"/>
      <c r="C10" s="27" t="s">
        <v>12</v>
      </c>
      <c r="D10" s="27" t="s">
        <v>13</v>
      </c>
      <c r="E10" s="27" t="s">
        <v>1034</v>
      </c>
      <c r="F10" s="27" t="s">
        <v>14</v>
      </c>
      <c r="G10" s="27" t="s">
        <v>15</v>
      </c>
      <c r="H10" s="27" t="s">
        <v>16</v>
      </c>
      <c r="I10" s="27"/>
      <c r="J10" s="74"/>
      <c r="K10" s="27" t="s">
        <v>17</v>
      </c>
      <c r="L10" s="27" t="s">
        <v>18</v>
      </c>
      <c r="M10" s="27" t="s">
        <v>19</v>
      </c>
      <c r="N10" s="27" t="s">
        <v>20</v>
      </c>
      <c r="O10" s="27" t="s">
        <v>21</v>
      </c>
      <c r="P10" s="27" t="s">
        <v>34</v>
      </c>
      <c r="Q10" s="27" t="s">
        <v>33</v>
      </c>
      <c r="R10" s="27" t="s">
        <v>22</v>
      </c>
      <c r="S10" s="27" t="s">
        <v>35</v>
      </c>
      <c r="T10" s="27" t="s">
        <v>23</v>
      </c>
      <c r="U10" s="27" t="s">
        <v>24</v>
      </c>
      <c r="V10" s="27" t="s">
        <v>36</v>
      </c>
      <c r="W10" s="27" t="s">
        <v>25</v>
      </c>
      <c r="X10" s="27" t="s">
        <v>7</v>
      </c>
      <c r="Y10" s="27" t="s">
        <v>8</v>
      </c>
      <c r="Z10" s="27" t="s">
        <v>9</v>
      </c>
      <c r="AA10" s="27" t="s">
        <v>28</v>
      </c>
      <c r="AB10" s="27" t="s">
        <v>1190</v>
      </c>
      <c r="AC10" s="27" t="s">
        <v>26</v>
      </c>
      <c r="AD10" s="28" t="s">
        <v>581</v>
      </c>
    </row>
    <row r="11" spans="1:30" ht="229.5" customHeight="1">
      <c r="A11" s="172" t="s">
        <v>1279</v>
      </c>
      <c r="B11" s="175" t="s">
        <v>1251</v>
      </c>
      <c r="C11" s="90" t="s">
        <v>1152</v>
      </c>
      <c r="D11" s="90" t="s">
        <v>1153</v>
      </c>
      <c r="E11" s="91" t="s">
        <v>984</v>
      </c>
      <c r="F11" s="90" t="s">
        <v>1196</v>
      </c>
      <c r="G11" s="29" t="str">
        <f>VLOOKUP(H11,PELIGROS!A$1:G$445,2,0)</f>
        <v>Bacteria</v>
      </c>
      <c r="H11" s="30" t="s">
        <v>96</v>
      </c>
      <c r="I11" s="30" t="str">
        <f>IF(H11="FLUIDOS","BIOLÓGICO",IF(H11="MORDEDURAS","BIOLÓGICO",IF(H11="PARÁSITOS","BIOLÓGICO",IF(H11="BACTERIAS","BIOLÓGICO",IF(H11="BACTERIAS (OFICINAS)","BIOLÓGICO",IF(H11="HONGOS","BIOLÓGICO",IF(H11="VIRUS","BIOLÓGICO",IF(H11="VIRUS (OFICINAS)","BIOLÓGICO",IF(H11="ESFUERZO VOCAL","FÍSICO",IF(H11="ILUMINACIÓN","FÍSICO",IF(H11="ILUMINACIÓN (2)","FÍSICO",IF(H11="ILUMINACIÓN (3)","FÍSICO",IF(H11="RADIACIÓN IONIZANTE","FÍSICO",IF(H11="RADIACIÓN NO IONIZANTE","FÍSICO",IF(H11="RUIDO","FÍSICO",IF(H11="TEMPERATURAS EXTREMAS CALOR","FÍSICO",IF(H11="TEMPERATURAS EXTREMAS FRÍO","FÍSICO",IF(H11="VIBRACIONES","FÍSICO",IF(H11="ALMACENAMIENTO DE PRODUCTOS QUÍMICOS","QUÍMICO",IF(H11="GASES Y VAPORES DETECTABLES ORGANOLÉPTICAMENTE","QUÍMICO",IF(H11="GASES Y VAPORES NO DETECTABLES ORGANOLÉPTICAMENTE","QUÍMICO",IF(H11="HUMOS","QUÍMICO",IF(H11="LÍQUIDOS","QUÍMICO",IF(H11="MATERIAL PARTICULADO","QUÍMICO",IF(H11="POLVOS INORGÁNICOS","QUÍMICO",IF(H11="ALTA CONCENTRACIÓN","PSICOSOCIAL",IF(H11="ATENCIÓN AL PÚBLICO","PSICOSOCIAL",IF(H11="CARGA DE TRABAJO","PSICOSOCIAL",IF(H11="ORGANIZACIÓN","PSICOSOCIAL",IF(H11="JORNADAS EXTRAS","PSICOSOCIAL",IF(H11="MONOTONÍA","PSICOSOCIAL",IF(H11="POSTURA","BIOMECÁNICO",IF(H11="MOVIMIENTO REPETITIVO","BIOMECÁNICO",IF(H11="MOVIMIENTOS REPETITIVO (OFICINAS)","BIOMECÁNICO",IF(H11="SOBRECARGAS","BIOMECÁNICO",IF(H11="ACCIDENTE DE TRÁNSITO","CONDICIONES DE SEGURIDAD",IF(H11="ELÉCTRICO","CONDICIONES DE SEGURIDAD",IF(H11="ESPACIO CONFINADO","CONDICIONES DE SEGURIDAD",IF(H11="EXCAVACIONES","CONDICIONES DE SEGURIDAD",IF(H11="INCENDIO","CONDICIONES DE SEGURIDAD",IF(H11="IZAJE CON PUENTE GRÚA","CONDICIONES DE SEGURIDAD",IF(H11="IZAJE DE PERSONAS","CONDICIONES DE SEGURIDAD",IF(H11="IZAJE DE CARGAS","CONDICIONES DE SEGURIDAD",IF(H11="IZAJE DE MAQUINARIA Y EQUIPO","CONDICIONES DE SEGURIDAD",IF(H11="LOCATIVO","CONDICIONES DE SEGURIDAD",IF(H11="LOCATIVO (1)","CONDICIONES DE SEGURIDAD",IF(H11="LOCATIVO (2)","CONDICIONES DE SEGURIDAD",IF(H11="RIESGO MECÁNICO HERRAMIENTAS","CONDICIONES DE SEGURIDAD",IF(H11="RIESGO MECÁNICO MAQUINARIA","CONDICIONES DE SEGURIDAD",IF(H11="RIESGO PÚBLICO","CONDICIONES DE SEGURIDAD",IF(H11="SOLDADURA","CONDICIONES DE SEGURIDAD",IF(H11="TECNOLÓGICO","CONDICIONES DE SEGURIDAD",IF(H11="TRABAJO EN ALTURAS","CONDICIONES DE SEGURIDAD",IF(H11="DERRUMBES","FENÓMENOS NATURALES",IF(H11="GRANIZADAS","FENÓMENOS NATURALES",IF(H11="HELADAS","FENÓMENOS NATURALES",IF(H11="INCENDIOS","FENÓMENOS NATURALES",IF(H11="INUNDACIONES","FENÓMENOS NATURALES",IF(H11="LLUVIAS","FENÓMENOS NATURALES",IF(H11="SISMOS","FENÓMENOS NATURALES",IF(H11="TERREMOTOS","FENÓMENOS NATURALES",IF(H11="VENDAVALES","FENÓMENOS NATURALES","OTRO"))))))))))))))))))))))))))))))))))))))))))))))))))))))))))))))</f>
        <v>BIOLÓGICO</v>
      </c>
      <c r="J11" s="29" t="str">
        <f>VLOOKUP(H11,PELIGROS!A$2:G$445,3,0)</f>
        <v>Infecciones producidas por Bacterianas</v>
      </c>
      <c r="K11" s="31" t="s">
        <v>29</v>
      </c>
      <c r="L11" s="29" t="str">
        <f>VLOOKUP(H11,PELIGROS!A$2:G$445,4,0)</f>
        <v>Inspecciones planeadas e inspecciones no planeadas, procedimientos de programas de seguridad y salud en el trabajo</v>
      </c>
      <c r="M11" s="29" t="str">
        <f>VLOOKUP(H11,PELIGROS!A$2:G$445,5,0)</f>
        <v>Programa de vacunación, bota pantalón, overol, guantes, tapabocas, mascarillas con filtros</v>
      </c>
      <c r="N11" s="31">
        <v>2</v>
      </c>
      <c r="O11" s="30">
        <v>3</v>
      </c>
      <c r="P11" s="30">
        <v>10</v>
      </c>
      <c r="Q11" s="30">
        <f t="shared" ref="Q11:Q65" si="0">N11*O11</f>
        <v>6</v>
      </c>
      <c r="R11" s="30">
        <f t="shared" ref="R11:R65" si="1">P11*Q11</f>
        <v>60</v>
      </c>
      <c r="S11" s="30" t="str">
        <f t="shared" ref="S11:S65" si="2">IF(Q11=40,"MA-40",IF(Q11=30,"MA-30",IF(Q11=20,"A-20",IF(Q11=10,"A-10",IF(Q11=24,"MA-24",IF(Q11=18,"A-18",IF(Q11=12,"A-12",IF(Q11=6,"M-6",IF(Q11=8,"M-8",IF(Q11=6,"M-6",IF(Q11=4,"B-4",IF(Q11=2,"B-2",))))))))))))</f>
        <v>M-6</v>
      </c>
      <c r="T11" s="32" t="str">
        <f t="shared" ref="T11:T65" si="3">IF(R11&lt;=20,"IV",IF(R11&lt;=120,"III",IF(R11&lt;=500,"II",IF(R11&lt;=4000,"I"))))</f>
        <v>III</v>
      </c>
      <c r="U11" s="32" t="str">
        <f t="shared" ref="U11:U65" si="4">IF(T11=0,"",IF(T11="IV","Aceptable",IF(T11="III","Mejorable",IF(T11="II","No Aceptable o Aceptable Con Control Especifico",IF(T11="I","No Aceptable","")))))</f>
        <v>Mejorable</v>
      </c>
      <c r="V11" s="90">
        <v>2</v>
      </c>
      <c r="W11" s="29" t="str">
        <f>VLOOKUP(H11,PELIGROS!A$2:G$445,6,0)</f>
        <v xml:space="preserve">Enfermedades Infectocontagiosas
</v>
      </c>
      <c r="X11" s="31" t="s">
        <v>29</v>
      </c>
      <c r="Y11" s="31" t="s">
        <v>29</v>
      </c>
      <c r="Z11" s="31" t="s">
        <v>29</v>
      </c>
      <c r="AA11" s="29" t="s">
        <v>1227</v>
      </c>
      <c r="AB11" s="29" t="str">
        <f>VLOOKUP(H11,PELIGROS!A$2:G$445,7,0)</f>
        <v xml:space="preserve">Riesgo Biológico, Autocuidado y/o Uso y manejo adecuado de E.P.P.
</v>
      </c>
      <c r="AC11" s="31" t="s">
        <v>1206</v>
      </c>
      <c r="AD11" s="97" t="s">
        <v>1197</v>
      </c>
    </row>
    <row r="12" spans="1:30" ht="57">
      <c r="A12" s="172"/>
      <c r="B12" s="175"/>
      <c r="C12" s="90"/>
      <c r="D12" s="90"/>
      <c r="E12" s="91"/>
      <c r="F12" s="90"/>
      <c r="G12" s="29" t="str">
        <f>VLOOKUP(H12,PELIGROS!A$1:G$445,2,0)</f>
        <v>Hongos</v>
      </c>
      <c r="H12" s="30" t="s">
        <v>104</v>
      </c>
      <c r="I12" s="30" t="str">
        <f t="shared" ref="I12:I65" si="5">IF(H12="FLUIDOS","BIOLÓGICO",IF(H12="MORDEDURAS","BIOLÓGICO",IF(H12="PARÁSITOS","BIOLÓGICO",IF(H12="BACTERIAS","BIOLÓGICO",IF(H12="BACTERIAS (OFICINAS)","BIOLÓGICO",IF(H12="HONGOS","BIOLÓGICO",IF(H12="VIRUS","BIOLÓGICO",IF(H12="VIRUS (OFICINAS)","BIOLÓGICO",IF(H12="ESFUERZO VOCAL","FÍSICO",IF(H12="ILUMINACIÓN","FÍSICO",IF(H12="ILUMINACIÓN (2)","FÍSICO",IF(H12="ILUMINACIÓN (3)","FÍSICO",IF(H12="RADIACIÓN IONIZANTE","FÍSICO",IF(H12="RADIACIÓN NO IONIZANTE","FÍSICO",IF(H12="RUIDO","FÍSICO",IF(H12="TEMPERATURAS EXTREMAS CALOR","FÍSICO",IF(H12="TEMPERATURAS EXTREMAS FRÍO","FÍSICO",IF(H12="VIBRACIONES","FÍSICO",IF(H12="ALMACENAMIENTO DE PRODUCTOS QUÍMICOS","QUÍMICO",IF(H12="GASES Y VAPORES DETECTABLES ORGANOLÉPTICAMENTE","QUÍMICO",IF(H12="GASES Y VAPORES NO DETECTABLES ORGANOLÉPTICAMENTE","QUÍMICO",IF(H12="HUMOS","QUÍMICO",IF(H12="LÍQUIDOS","QUÍMICO",IF(H12="MATERIAL PARTICULADO","QUÍMICO",IF(H12="POLVOS INORGÁNICOS","QUÍMICO",IF(H12="ALTA CONCENTRACIÓN","PSICOSOCIAL",IF(H12="ATENCIÓN AL PÚBLICO","PSICOSOCIAL",IF(H12="CARGA DE TRABAJO","PSICOSOCIAL",IF(H12="ORGANIZACIÓN","PSICOSOCIAL",IF(H12="JORNADAS EXTRAS","PSICOSOCIAL",IF(H12="MONOTONÍA","PSICOSOCIAL",IF(H12="POSTURA","BIOMECÁNICO",IF(H12="MOVIMIENTO REPETITIVO","BIOMECÁNICO",IF(H12="MOVIMIENTOS REPETITIVO (OFICINAS)","BIOMECÁNICO",IF(H12="SOBRECARGAS","BIOMECÁNICO",IF(H12="ACCIDENTE DE TRÁNSITO","CONDICIONES DE SEGURIDAD",IF(H12="ELÉCTRICO","CONDICIONES DE SEGURIDAD",IF(H12="ESPACIO CONFINADO","CONDICIONES DE SEGURIDAD",IF(H12="EXCAVACIONES","CONDICIONES DE SEGURIDAD",IF(H12="INCENDIO","CONDICIONES DE SEGURIDAD",IF(H12="IZAJE CON PUENTE GRÚA","CONDICIONES DE SEGURIDAD",IF(H12="IZAJE DE PERSONAS","CONDICIONES DE SEGURIDAD",IF(H12="IZAJE DE CARGAS","CONDICIONES DE SEGURIDAD",IF(H12="IZAJE DE MAQUINARIA Y EQUIPO","CONDICIONES DE SEGURIDAD",IF(H12="LOCATIVO","CONDICIONES DE SEGURIDAD",IF(H12="LOCATIVO (1)","CONDICIONES DE SEGURIDAD",IF(H12="LOCATIVO (2)","CONDICIONES DE SEGURIDAD",IF(H12="RIESGO MECÁNICO HERRAMIENTAS","CONDICIONES DE SEGURIDAD",IF(H12="RIESGO MECÁNICO MAQUINARIA","CONDICIONES DE SEGURIDAD",IF(H12="RIESGO PÚBLICO","CONDICIONES DE SEGURIDAD",IF(H12="SOLDADURA","CONDICIONES DE SEGURIDAD",IF(H12="TECNOLÓGICO","CONDICIONES DE SEGURIDAD",IF(H12="TRABAJO EN ALTURAS","CONDICIONES DE SEGURIDAD",IF(H12="DERRUMBES","FENÓMENOS NATURALES",IF(H12="GRANIZADAS","FENÓMENOS NATURALES",IF(H12="HELADAS","FENÓMENOS NATURALES",IF(H12="INCENDIOS","FENÓMENOS NATURALES",IF(H12="INUNDACIONES","FENÓMENOS NATURALES",IF(H12="LLUVIAS","FENÓMENOS NATURALES",IF(H12="SISMOS","FENÓMENOS NATURALES",IF(H12="TERREMOTOS","FENÓMENOS NATURALES",IF(H12="VENDAVALES","FENÓMENOS NATURALES","OTRO"))))))))))))))))))))))))))))))))))))))))))))))))))))))))))))))</f>
        <v>BIOLÓGICO</v>
      </c>
      <c r="J12" s="29" t="str">
        <f>VLOOKUP(H12,PELIGROS!A$2:G$445,3,0)</f>
        <v>Micosis</v>
      </c>
      <c r="K12" s="31" t="s">
        <v>29</v>
      </c>
      <c r="L12" s="29" t="str">
        <f>VLOOKUP(H12,PELIGROS!A$2:G$445,4,0)</f>
        <v>Inspecciones planeadas e inspecciones no planeadas, procedimientos de programas de seguridad y salud en el trabajo</v>
      </c>
      <c r="M12" s="29" t="str">
        <f>VLOOKUP(H12,PELIGROS!A$2:G$445,5,0)</f>
        <v>Programa de vacunación, exámenes periódicos</v>
      </c>
      <c r="N12" s="31">
        <v>2</v>
      </c>
      <c r="O12" s="30">
        <v>3</v>
      </c>
      <c r="P12" s="30">
        <v>10</v>
      </c>
      <c r="Q12" s="30">
        <f t="shared" si="0"/>
        <v>6</v>
      </c>
      <c r="R12" s="30">
        <f t="shared" si="1"/>
        <v>60</v>
      </c>
      <c r="S12" s="30" t="str">
        <f t="shared" si="2"/>
        <v>M-6</v>
      </c>
      <c r="T12" s="32" t="str">
        <f t="shared" si="3"/>
        <v>III</v>
      </c>
      <c r="U12" s="32" t="str">
        <f t="shared" si="4"/>
        <v>Mejorable</v>
      </c>
      <c r="V12" s="90"/>
      <c r="W12" s="29" t="str">
        <f>VLOOKUP(H12,PELIGROS!A$2:G$445,6,0)</f>
        <v>Micosis</v>
      </c>
      <c r="X12" s="31" t="s">
        <v>29</v>
      </c>
      <c r="Y12" s="31" t="s">
        <v>29</v>
      </c>
      <c r="Z12" s="31" t="s">
        <v>29</v>
      </c>
      <c r="AA12" s="29" t="s">
        <v>1227</v>
      </c>
      <c r="AB12" s="29" t="str">
        <f>VLOOKUP(H12,PELIGROS!A$2:G$445,7,0)</f>
        <v xml:space="preserve">Riesgo Biológico, Autocuidado y/o Uso y manejo adecuado de E.P.P.
</v>
      </c>
      <c r="AC12" s="31" t="s">
        <v>29</v>
      </c>
      <c r="AD12" s="97"/>
    </row>
    <row r="13" spans="1:30" ht="57">
      <c r="A13" s="172"/>
      <c r="B13" s="175"/>
      <c r="C13" s="90"/>
      <c r="D13" s="90"/>
      <c r="E13" s="91"/>
      <c r="F13" s="90"/>
      <c r="G13" s="29" t="str">
        <f>VLOOKUP(H13,PELIGROS!A$1:G$445,2,0)</f>
        <v>Virus</v>
      </c>
      <c r="H13" s="30" t="s">
        <v>106</v>
      </c>
      <c r="I13" s="30" t="str">
        <f t="shared" si="5"/>
        <v>BIOLÓGICO</v>
      </c>
      <c r="J13" s="29" t="str">
        <f>VLOOKUP(H13,PELIGROS!A$2:G$445,3,0)</f>
        <v>Infecciones Virales</v>
      </c>
      <c r="K13" s="31" t="s">
        <v>29</v>
      </c>
      <c r="L13" s="29" t="str">
        <f>VLOOKUP(H13,PELIGROS!A$2:G$445,4,0)</f>
        <v>Inspecciones planeadas e inspecciones no planeadas, procedimientos de programas de seguridad y salud en el trabajo</v>
      </c>
      <c r="M13" s="29" t="str">
        <f>VLOOKUP(H13,PELIGROS!A$2:G$445,5,0)</f>
        <v>Programa de vacunación, bota pantalón, overol, guantes, tapabocas, mascarillas con filtros</v>
      </c>
      <c r="N13" s="31">
        <v>2</v>
      </c>
      <c r="O13" s="30">
        <v>3</v>
      </c>
      <c r="P13" s="30">
        <v>10</v>
      </c>
      <c r="Q13" s="30">
        <f t="shared" si="0"/>
        <v>6</v>
      </c>
      <c r="R13" s="30">
        <f t="shared" si="1"/>
        <v>60</v>
      </c>
      <c r="S13" s="30" t="str">
        <f t="shared" si="2"/>
        <v>M-6</v>
      </c>
      <c r="T13" s="32" t="str">
        <f t="shared" si="3"/>
        <v>III</v>
      </c>
      <c r="U13" s="32" t="str">
        <f t="shared" si="4"/>
        <v>Mejorable</v>
      </c>
      <c r="V13" s="90"/>
      <c r="W13" s="29" t="str">
        <f>VLOOKUP(H13,PELIGROS!A$2:G$445,6,0)</f>
        <v xml:space="preserve">Enfermedades Infectocontagiosas
</v>
      </c>
      <c r="X13" s="31" t="s">
        <v>29</v>
      </c>
      <c r="Y13" s="31" t="s">
        <v>29</v>
      </c>
      <c r="Z13" s="31" t="s">
        <v>29</v>
      </c>
      <c r="AA13" s="29" t="s">
        <v>1227</v>
      </c>
      <c r="AB13" s="29" t="str">
        <f>VLOOKUP(H13,PELIGROS!A$2:G$445,7,0)</f>
        <v xml:space="preserve">Riesgo Biológico, Autocuidado y/o Uso y manejo adecuado de E.P.P.
</v>
      </c>
      <c r="AC13" s="31" t="s">
        <v>29</v>
      </c>
      <c r="AD13" s="97"/>
    </row>
    <row r="14" spans="1:30" ht="57">
      <c r="A14" s="172"/>
      <c r="B14" s="175"/>
      <c r="C14" s="90"/>
      <c r="D14" s="90"/>
      <c r="E14" s="91"/>
      <c r="F14" s="90"/>
      <c r="G14" s="29" t="str">
        <f>VLOOKUP(H14,PELIGROS!A$1:G$445,2,0)</f>
        <v>INFRAROJA, ULTRAVIOLETA, VISIBLE, RADIOFRECUENCIA, MICROONDAS, LASER</v>
      </c>
      <c r="H14" s="30" t="s">
        <v>60</v>
      </c>
      <c r="I14" s="30" t="str">
        <f t="shared" si="5"/>
        <v>FÍSICO</v>
      </c>
      <c r="J14" s="29" t="str">
        <f>VLOOKUP(H14,PELIGROS!A$2:G$445,3,0)</f>
        <v>CÁNCER, LESIONES DÉRMICAS Y OCULARES</v>
      </c>
      <c r="K14" s="31" t="s">
        <v>29</v>
      </c>
      <c r="L14" s="29" t="str">
        <f>VLOOKUP(H14,PELIGROS!A$2:G$445,4,0)</f>
        <v>Inspecciones planeadas e inspecciones no planeadas, procedimientos de programas de seguridad y salud en el trabajo</v>
      </c>
      <c r="M14" s="29" t="str">
        <f>VLOOKUP(H14,PELIGROS!A$2:G$445,5,0)</f>
        <v>PROGRAMA BLOQUEADOR SOLAR</v>
      </c>
      <c r="N14" s="31">
        <v>6</v>
      </c>
      <c r="O14" s="30">
        <v>2</v>
      </c>
      <c r="P14" s="30">
        <v>10</v>
      </c>
      <c r="Q14" s="30">
        <f t="shared" si="0"/>
        <v>12</v>
      </c>
      <c r="R14" s="30">
        <f t="shared" si="1"/>
        <v>120</v>
      </c>
      <c r="S14" s="30" t="str">
        <f t="shared" si="2"/>
        <v>A-12</v>
      </c>
      <c r="T14" s="32" t="str">
        <f t="shared" si="3"/>
        <v>III</v>
      </c>
      <c r="U14" s="32" t="str">
        <f t="shared" si="4"/>
        <v>Mejorable</v>
      </c>
      <c r="V14" s="90"/>
      <c r="W14" s="29" t="str">
        <f>VLOOKUP(H14,PELIGROS!A$2:G$445,6,0)</f>
        <v>CÁNCER</v>
      </c>
      <c r="X14" s="31" t="s">
        <v>29</v>
      </c>
      <c r="Y14" s="31" t="s">
        <v>29</v>
      </c>
      <c r="Z14" s="31" t="s">
        <v>29</v>
      </c>
      <c r="AA14" s="29" t="s">
        <v>1227</v>
      </c>
      <c r="AB14" s="29" t="str">
        <f>VLOOKUP(H14,PELIGROS!A$2:G$445,7,0)</f>
        <v>N/A</v>
      </c>
      <c r="AC14" s="31" t="s">
        <v>1198</v>
      </c>
      <c r="AD14" s="97"/>
    </row>
    <row r="15" spans="1:30" ht="71.25">
      <c r="A15" s="172"/>
      <c r="B15" s="175"/>
      <c r="C15" s="90"/>
      <c r="D15" s="90"/>
      <c r="E15" s="91"/>
      <c r="F15" s="90"/>
      <c r="G15" s="29" t="str">
        <f>VLOOKUP(H15,PELIGROS!A$1:G$445,2,0)</f>
        <v>GASES Y VAPORES</v>
      </c>
      <c r="H15" s="30" t="s">
        <v>1105</v>
      </c>
      <c r="I15" s="30" t="str">
        <f t="shared" si="5"/>
        <v>QUÍMICO</v>
      </c>
      <c r="J15" s="29" t="str">
        <f>VLOOKUP(H15,PELIGROS!A$2:G$445,3,0)</f>
        <v xml:space="preserve"> LESIONES EN LA PIEL, IRRITACIÓN EN VÍAS  RESPIRATORIAS, MUERTE</v>
      </c>
      <c r="K15" s="31" t="s">
        <v>29</v>
      </c>
      <c r="L15" s="29" t="str">
        <f>VLOOKUP(H15,PELIGROS!A$2:G$445,4,0)</f>
        <v>Inspecciones planeadas e inspecciones no planeadas, procedimientos de programas de seguridad y salud en el trabajo</v>
      </c>
      <c r="M15" s="29" t="str">
        <f>VLOOKUP(H15,PELIGROS!A$2:G$445,5,0)</f>
        <v>EPP TAPABOCAS, CARETAS CON FILTROS</v>
      </c>
      <c r="N15" s="31">
        <v>2</v>
      </c>
      <c r="O15" s="30">
        <v>3</v>
      </c>
      <c r="P15" s="30">
        <v>25</v>
      </c>
      <c r="Q15" s="30">
        <f t="shared" si="0"/>
        <v>6</v>
      </c>
      <c r="R15" s="30">
        <f t="shared" si="1"/>
        <v>150</v>
      </c>
      <c r="S15" s="30" t="str">
        <f t="shared" si="2"/>
        <v>M-6</v>
      </c>
      <c r="T15" s="32" t="str">
        <f t="shared" si="3"/>
        <v>II</v>
      </c>
      <c r="U15" s="32" t="str">
        <f t="shared" si="4"/>
        <v>No Aceptable o Aceptable Con Control Especifico</v>
      </c>
      <c r="V15" s="90"/>
      <c r="W15" s="29" t="str">
        <f>VLOOKUP(H15,PELIGROS!A$2:G$445,6,0)</f>
        <v xml:space="preserve"> MUERTE</v>
      </c>
      <c r="X15" s="31" t="s">
        <v>29</v>
      </c>
      <c r="Y15" s="31" t="s">
        <v>29</v>
      </c>
      <c r="Z15" s="31" t="s">
        <v>29</v>
      </c>
      <c r="AA15" s="29" t="s">
        <v>1227</v>
      </c>
      <c r="AB15" s="29" t="str">
        <f>VLOOKUP(H15,PELIGROS!A$2:G$445,7,0)</f>
        <v>USO Y MANEJO ADECUADO DE E.P.P.</v>
      </c>
      <c r="AC15" s="31" t="s">
        <v>1212</v>
      </c>
      <c r="AD15" s="97"/>
    </row>
    <row r="16" spans="1:30" ht="85.5">
      <c r="A16" s="172"/>
      <c r="B16" s="175"/>
      <c r="C16" s="90"/>
      <c r="D16" s="90"/>
      <c r="E16" s="91"/>
      <c r="F16" s="90"/>
      <c r="G16" s="29" t="str">
        <f>VLOOKUP(H16,PELIGROS!A$1:G$445,2,0)</f>
        <v>CONCENTRACIÓN EN ACTIVIDADES DE ALTO DESEMPEÑO MENTAL</v>
      </c>
      <c r="H16" s="30" t="s">
        <v>65</v>
      </c>
      <c r="I16" s="30" t="str">
        <f t="shared" si="5"/>
        <v>PSICOSOCIAL</v>
      </c>
      <c r="J16" s="29" t="str">
        <f>VLOOKUP(H16,PELIGROS!A$2:G$445,3,0)</f>
        <v>ESTRÉS, CEFALEA, IRRITABILIDAD</v>
      </c>
      <c r="K16" s="31" t="s">
        <v>29</v>
      </c>
      <c r="L16" s="29" t="str">
        <f>VLOOKUP(H16,PELIGROS!A$2:G$445,4,0)</f>
        <v>N/A</v>
      </c>
      <c r="M16" s="29" t="str">
        <f>VLOOKUP(H16,PELIGROS!A$2:G$445,5,0)</f>
        <v>PVE PSICOSOCIAL</v>
      </c>
      <c r="N16" s="31">
        <v>2</v>
      </c>
      <c r="O16" s="30">
        <v>3</v>
      </c>
      <c r="P16" s="30">
        <v>10</v>
      </c>
      <c r="Q16" s="30">
        <f t="shared" si="0"/>
        <v>6</v>
      </c>
      <c r="R16" s="30">
        <f t="shared" si="1"/>
        <v>60</v>
      </c>
      <c r="S16" s="30" t="str">
        <f t="shared" si="2"/>
        <v>M-6</v>
      </c>
      <c r="T16" s="32" t="str">
        <f t="shared" si="3"/>
        <v>III</v>
      </c>
      <c r="U16" s="32" t="str">
        <f t="shared" si="4"/>
        <v>Mejorable</v>
      </c>
      <c r="V16" s="90"/>
      <c r="W16" s="29" t="str">
        <f>VLOOKUP(H16,PELIGROS!A$2:G$445,6,0)</f>
        <v>ESTRÉS</v>
      </c>
      <c r="X16" s="31" t="s">
        <v>29</v>
      </c>
      <c r="Y16" s="31" t="s">
        <v>29</v>
      </c>
      <c r="Z16" s="31" t="s">
        <v>29</v>
      </c>
      <c r="AA16" s="29" t="s">
        <v>1227</v>
      </c>
      <c r="AB16" s="29" t="str">
        <f>VLOOKUP(H16,PELIGROS!A$2:G$445,7,0)</f>
        <v>N/A</v>
      </c>
      <c r="AC16" s="31" t="s">
        <v>1199</v>
      </c>
      <c r="AD16" s="97"/>
    </row>
    <row r="17" spans="1:30" ht="71.25">
      <c r="A17" s="172"/>
      <c r="B17" s="175"/>
      <c r="C17" s="90"/>
      <c r="D17" s="90"/>
      <c r="E17" s="91"/>
      <c r="F17" s="90"/>
      <c r="G17" s="29" t="str">
        <f>VLOOKUP(H17,PELIGROS!A$1:G$445,2,0)</f>
        <v>Forzadas, Prolongadas</v>
      </c>
      <c r="H17" s="30" t="s">
        <v>37</v>
      </c>
      <c r="I17" s="30" t="str">
        <f t="shared" si="5"/>
        <v>BIOMECÁNICO</v>
      </c>
      <c r="J17" s="29" t="str">
        <f>VLOOKUP(H17,PELIGROS!A$2:G$445,3,0)</f>
        <v xml:space="preserve">Lesiones osteomusculares, lesiones osteoarticulares
</v>
      </c>
      <c r="K17" s="31" t="s">
        <v>29</v>
      </c>
      <c r="L17" s="29" t="str">
        <f>VLOOKUP(H17,PELIGROS!A$2:G$445,4,0)</f>
        <v>Inspecciones planeadas e inspecciones no planeadas, procedimientos de programas de seguridad y salud en el trabajo</v>
      </c>
      <c r="M17" s="29" t="str">
        <f>VLOOKUP(H17,PELIGROS!A$2:G$445,5,0)</f>
        <v>PVE Biomecánico, programa pausas activas, exámenes periódicos, recomendaciones, control de posturas</v>
      </c>
      <c r="N17" s="31">
        <v>2</v>
      </c>
      <c r="O17" s="30">
        <v>2</v>
      </c>
      <c r="P17" s="30">
        <v>25</v>
      </c>
      <c r="Q17" s="30">
        <f t="shared" si="0"/>
        <v>4</v>
      </c>
      <c r="R17" s="30">
        <f t="shared" si="1"/>
        <v>100</v>
      </c>
      <c r="S17" s="30" t="str">
        <f t="shared" si="2"/>
        <v>B-4</v>
      </c>
      <c r="T17" s="32" t="str">
        <f t="shared" si="3"/>
        <v>III</v>
      </c>
      <c r="U17" s="32" t="str">
        <f t="shared" si="4"/>
        <v>Mejorable</v>
      </c>
      <c r="V17" s="90"/>
      <c r="W17" s="29" t="str">
        <f>VLOOKUP(H17,PELIGROS!A$2:G$445,6,0)</f>
        <v>Enfermedades Osteomusculares</v>
      </c>
      <c r="X17" s="31" t="s">
        <v>29</v>
      </c>
      <c r="Y17" s="31" t="s">
        <v>29</v>
      </c>
      <c r="Z17" s="31" t="s">
        <v>29</v>
      </c>
      <c r="AA17" s="29" t="s">
        <v>1227</v>
      </c>
      <c r="AB17" s="29" t="str">
        <f>VLOOKUP(H17,PELIGROS!A$2:G$445,7,0)</f>
        <v>Prevención en lesiones osteomusculares, líderes de pausas activas</v>
      </c>
      <c r="AC17" s="31" t="s">
        <v>1204</v>
      </c>
      <c r="AD17" s="97"/>
    </row>
    <row r="18" spans="1:30" ht="71.25">
      <c r="A18" s="172"/>
      <c r="B18" s="175"/>
      <c r="C18" s="90"/>
      <c r="D18" s="90"/>
      <c r="E18" s="91"/>
      <c r="F18" s="90"/>
      <c r="G18" s="29" t="str">
        <f>VLOOKUP(H18,PELIGROS!A$1:G$445,2,0)</f>
        <v>Movimientos repetitivos, Miembros Superiores</v>
      </c>
      <c r="H18" s="30" t="s">
        <v>1108</v>
      </c>
      <c r="I18" s="30" t="str">
        <f t="shared" si="5"/>
        <v>BIOMECÁNICO</v>
      </c>
      <c r="J18" s="29" t="str">
        <f>VLOOKUP(H18,PELIGROS!A$2:G$445,3,0)</f>
        <v>Lesiones Musculoesqueléticas</v>
      </c>
      <c r="K18" s="31" t="s">
        <v>29</v>
      </c>
      <c r="L18" s="29" t="str">
        <f>VLOOKUP(H18,PELIGROS!A$2:G$445,4,0)</f>
        <v>N/A</v>
      </c>
      <c r="M18" s="29" t="str">
        <f>VLOOKUP(H18,PELIGROS!A$2:G$445,5,0)</f>
        <v>PVE Biomecánico, programa pausas activas, exámenes periódicos, recomendaciones, control de posturas</v>
      </c>
      <c r="N18" s="31">
        <v>2</v>
      </c>
      <c r="O18" s="30">
        <v>2</v>
      </c>
      <c r="P18" s="30">
        <v>10</v>
      </c>
      <c r="Q18" s="30">
        <f t="shared" si="0"/>
        <v>4</v>
      </c>
      <c r="R18" s="30">
        <f t="shared" si="1"/>
        <v>40</v>
      </c>
      <c r="S18" s="30" t="str">
        <f t="shared" si="2"/>
        <v>B-4</v>
      </c>
      <c r="T18" s="32" t="str">
        <f t="shared" si="3"/>
        <v>III</v>
      </c>
      <c r="U18" s="32" t="str">
        <f t="shared" si="4"/>
        <v>Mejorable</v>
      </c>
      <c r="V18" s="90"/>
      <c r="W18" s="29" t="str">
        <f>VLOOKUP(H18,PELIGROS!A$2:G$445,6,0)</f>
        <v>Enfermedades Musculoesqueléticas</v>
      </c>
      <c r="X18" s="31" t="s">
        <v>29</v>
      </c>
      <c r="Y18" s="31" t="s">
        <v>29</v>
      </c>
      <c r="Z18" s="31" t="s">
        <v>29</v>
      </c>
      <c r="AA18" s="29" t="s">
        <v>1227</v>
      </c>
      <c r="AB18" s="29" t="str">
        <f>VLOOKUP(H18,PELIGROS!A$2:G$445,7,0)</f>
        <v>Prevención en lesiones osteomusculares, líderes de pausas activas</v>
      </c>
      <c r="AC18" s="31" t="s">
        <v>1204</v>
      </c>
      <c r="AD18" s="97"/>
    </row>
    <row r="19" spans="1:30" ht="66">
      <c r="A19" s="172"/>
      <c r="B19" s="175"/>
      <c r="C19" s="90"/>
      <c r="D19" s="90"/>
      <c r="E19" s="91"/>
      <c r="F19" s="90"/>
      <c r="G19" s="29" t="str">
        <f>VLOOKUP(H19,PELIGROS!A$1:G$445,2,0)</f>
        <v>Atropellamiento, Envestir</v>
      </c>
      <c r="H19" s="30" t="s">
        <v>1071</v>
      </c>
      <c r="I19" s="30" t="str">
        <f t="shared" si="5"/>
        <v>CONDICIONES DE SEGURIDAD</v>
      </c>
      <c r="J19" s="29" t="str">
        <f>VLOOKUP(H19,PELIGROS!A$2:G$445,3,0)</f>
        <v>Lesiones, pérdidas materiales, muerte</v>
      </c>
      <c r="K19" s="31" t="s">
        <v>29</v>
      </c>
      <c r="L19" s="29" t="str">
        <f>VLOOKUP(H19,PELIGROS!A$2:G$445,4,0)</f>
        <v>Inspecciones planeadas e inspecciones no planeadas, procedimientos de programas de seguridad y salud en el trabajo</v>
      </c>
      <c r="M19" s="29" t="str">
        <f>VLOOKUP(H19,PELIGROS!A$2:G$445,5,0)</f>
        <v>Programa de seguridad vial, señalización</v>
      </c>
      <c r="N19" s="31">
        <v>2</v>
      </c>
      <c r="O19" s="30">
        <v>3</v>
      </c>
      <c r="P19" s="30">
        <v>60</v>
      </c>
      <c r="Q19" s="30">
        <f t="shared" si="0"/>
        <v>6</v>
      </c>
      <c r="R19" s="30">
        <f t="shared" si="1"/>
        <v>360</v>
      </c>
      <c r="S19" s="30" t="str">
        <f t="shared" si="2"/>
        <v>M-6</v>
      </c>
      <c r="T19" s="32" t="str">
        <f t="shared" si="3"/>
        <v>II</v>
      </c>
      <c r="U19" s="32" t="str">
        <f t="shared" si="4"/>
        <v>No Aceptable o Aceptable Con Control Especifico</v>
      </c>
      <c r="V19" s="90"/>
      <c r="W19" s="29" t="str">
        <f>VLOOKUP(H19,PELIGROS!A$2:G$445,6,0)</f>
        <v>Muerte</v>
      </c>
      <c r="X19" s="31" t="s">
        <v>29</v>
      </c>
      <c r="Y19" s="31" t="s">
        <v>29</v>
      </c>
      <c r="Z19" s="31" t="s">
        <v>29</v>
      </c>
      <c r="AA19" s="29" t="s">
        <v>1227</v>
      </c>
      <c r="AB19" s="29" t="str">
        <f>VLOOKUP(H19,PELIGROS!A$2:G$445,7,0)</f>
        <v>Seguridad vial y manejo defensivo, aseguramiento de áreas de trabajo</v>
      </c>
      <c r="AC19" s="31" t="s">
        <v>1200</v>
      </c>
      <c r="AD19" s="97"/>
    </row>
    <row r="20" spans="1:30" ht="71.25">
      <c r="A20" s="172"/>
      <c r="B20" s="175"/>
      <c r="C20" s="90"/>
      <c r="D20" s="90"/>
      <c r="E20" s="91"/>
      <c r="F20" s="90"/>
      <c r="G20" s="29" t="str">
        <f>VLOOKUP(H20,PELIGROS!A$1:G$445,2,0)</f>
        <v>Ingreso a pozos, Red de acueducto o excavaciones</v>
      </c>
      <c r="H20" s="30" t="s">
        <v>552</v>
      </c>
      <c r="I20" s="30" t="str">
        <f t="shared" si="5"/>
        <v>CONDICIONES DE SEGURIDAD</v>
      </c>
      <c r="J20" s="29" t="str">
        <f>VLOOKUP(H20,PELIGROS!A$2:G$445,3,0)</f>
        <v>Intoxicación, asfixia, daños vías respiratorias, muerte</v>
      </c>
      <c r="K20" s="31" t="s">
        <v>29</v>
      </c>
      <c r="L20" s="29" t="str">
        <f>VLOOKUP(H20,PELIGROS!A$2:G$445,4,0)</f>
        <v>Inspecciones planeadas e inspecciones no planeadas, procedimientos de programas de seguridad y salud en el trabajo</v>
      </c>
      <c r="M20" s="29" t="str">
        <f>VLOOKUP(H20,PELIGROS!A$2:G$445,5,0)</f>
        <v>E.P.P. Colectivos, Trípode</v>
      </c>
      <c r="N20" s="31">
        <v>2</v>
      </c>
      <c r="O20" s="30">
        <v>3</v>
      </c>
      <c r="P20" s="30">
        <v>25</v>
      </c>
      <c r="Q20" s="30">
        <f t="shared" si="0"/>
        <v>6</v>
      </c>
      <c r="R20" s="30">
        <f t="shared" si="1"/>
        <v>150</v>
      </c>
      <c r="S20" s="30" t="str">
        <f t="shared" si="2"/>
        <v>M-6</v>
      </c>
      <c r="T20" s="32" t="str">
        <f t="shared" si="3"/>
        <v>II</v>
      </c>
      <c r="U20" s="32" t="str">
        <f t="shared" si="4"/>
        <v>No Aceptable o Aceptable Con Control Especifico</v>
      </c>
      <c r="V20" s="90"/>
      <c r="W20" s="29" t="str">
        <f>VLOOKUP(H20,PELIGROS!A$2:G$445,6,0)</f>
        <v>Muerte</v>
      </c>
      <c r="X20" s="31" t="s">
        <v>29</v>
      </c>
      <c r="Y20" s="31" t="s">
        <v>29</v>
      </c>
      <c r="Z20" s="31" t="s">
        <v>29</v>
      </c>
      <c r="AA20" s="29" t="s">
        <v>1227</v>
      </c>
      <c r="AB20" s="29" t="str">
        <f>VLOOKUP(H20,PELIGROS!A$2:G$445,7,0)</f>
        <v>Trabajo seguro en espacios confinados y manejo de medidores de gases, diligenciamiento de permisos de trabajos, uso y manejo adecuado de E.P.P.</v>
      </c>
      <c r="AC20" s="31" t="s">
        <v>1209</v>
      </c>
      <c r="AD20" s="97"/>
    </row>
    <row r="21" spans="1:30" ht="66">
      <c r="A21" s="172"/>
      <c r="B21" s="175"/>
      <c r="C21" s="90"/>
      <c r="D21" s="90"/>
      <c r="E21" s="91"/>
      <c r="F21" s="90"/>
      <c r="G21" s="29" t="str">
        <f>VLOOKUP(H21,PELIGROS!A$1:G$445,2,0)</f>
        <v>Superficies de trabajo irregulares o deslizantes</v>
      </c>
      <c r="H21" s="30" t="s">
        <v>571</v>
      </c>
      <c r="I21" s="30" t="str">
        <f t="shared" si="5"/>
        <v>CONDICIONES DE SEGURIDAD</v>
      </c>
      <c r="J21" s="29" t="str">
        <f>VLOOKUP(H21,PELIGROS!A$2:G$445,3,0)</f>
        <v>Caídas del mismo nivel, fracturas, golpe con objetos, caídas de objetos, obstrucción de rutas de evacuación</v>
      </c>
      <c r="K21" s="31" t="s">
        <v>29</v>
      </c>
      <c r="L21" s="29" t="str">
        <f>VLOOKUP(H21,PELIGROS!A$2:G$445,4,0)</f>
        <v>N/A</v>
      </c>
      <c r="M21" s="29" t="str">
        <f>VLOOKUP(H21,PELIGROS!A$2:G$445,5,0)</f>
        <v>N/A</v>
      </c>
      <c r="N21" s="31">
        <v>2</v>
      </c>
      <c r="O21" s="30">
        <v>3</v>
      </c>
      <c r="P21" s="30">
        <v>25</v>
      </c>
      <c r="Q21" s="30">
        <f t="shared" si="0"/>
        <v>6</v>
      </c>
      <c r="R21" s="30">
        <f t="shared" si="1"/>
        <v>150</v>
      </c>
      <c r="S21" s="30" t="str">
        <f t="shared" si="2"/>
        <v>M-6</v>
      </c>
      <c r="T21" s="32" t="str">
        <f t="shared" si="3"/>
        <v>II</v>
      </c>
      <c r="U21" s="32" t="str">
        <f t="shared" si="4"/>
        <v>No Aceptable o Aceptable Con Control Especifico</v>
      </c>
      <c r="V21" s="90"/>
      <c r="W21" s="29" t="str">
        <f>VLOOKUP(H21,PELIGROS!A$2:G$445,6,0)</f>
        <v>Caídas de distinto nivel</v>
      </c>
      <c r="X21" s="31" t="s">
        <v>29</v>
      </c>
      <c r="Y21" s="31" t="s">
        <v>29</v>
      </c>
      <c r="Z21" s="31" t="s">
        <v>29</v>
      </c>
      <c r="AA21" s="29" t="s">
        <v>1227</v>
      </c>
      <c r="AB21" s="29" t="str">
        <f>VLOOKUP(H21,PELIGROS!A$2:G$445,7,0)</f>
        <v>Pautas Básicas en orden y aseo en el lugar de trabajo, actos y condiciones inseguras</v>
      </c>
      <c r="AC21" s="31" t="s">
        <v>1201</v>
      </c>
      <c r="AD21" s="97"/>
    </row>
    <row r="22" spans="1:30" ht="85.5">
      <c r="A22" s="172"/>
      <c r="B22" s="175"/>
      <c r="C22" s="90"/>
      <c r="D22" s="90"/>
      <c r="E22" s="91"/>
      <c r="F22" s="90"/>
      <c r="G22" s="29" t="str">
        <f>VLOOKUP(H22,PELIGROS!A$1:G$445,2,0)</f>
        <v>Atraco, golpiza, atentados y secuestrados</v>
      </c>
      <c r="H22" s="30" t="s">
        <v>51</v>
      </c>
      <c r="I22" s="30" t="str">
        <f t="shared" si="5"/>
        <v>CONDICIONES DE SEGURIDAD</v>
      </c>
      <c r="J22" s="29" t="str">
        <f>VLOOKUP(H22,PELIGROS!A$2:G$445,3,0)</f>
        <v>Estrés, golpes, Secuestros</v>
      </c>
      <c r="K22" s="31" t="s">
        <v>29</v>
      </c>
      <c r="L22" s="29" t="str">
        <f>VLOOKUP(H22,PELIGROS!A$2:G$445,4,0)</f>
        <v>Inspecciones planeadas e inspecciones no planeadas, procedimientos de programas de seguridad y salud en el trabajo</v>
      </c>
      <c r="M22" s="29" t="str">
        <f>VLOOKUP(H22,PELIGROS!A$2:G$445,5,0)</f>
        <v xml:space="preserve">Uniformes Corporativos, Chaquetas corporativas, Carnetización
</v>
      </c>
      <c r="N22" s="31">
        <v>2</v>
      </c>
      <c r="O22" s="30">
        <v>3</v>
      </c>
      <c r="P22" s="30">
        <v>60</v>
      </c>
      <c r="Q22" s="30">
        <f t="shared" si="0"/>
        <v>6</v>
      </c>
      <c r="R22" s="30">
        <f t="shared" si="1"/>
        <v>360</v>
      </c>
      <c r="S22" s="30" t="str">
        <f t="shared" si="2"/>
        <v>M-6</v>
      </c>
      <c r="T22" s="32" t="str">
        <f t="shared" si="3"/>
        <v>II</v>
      </c>
      <c r="U22" s="32" t="str">
        <f t="shared" si="4"/>
        <v>No Aceptable o Aceptable Con Control Especifico</v>
      </c>
      <c r="V22" s="90"/>
      <c r="W22" s="29" t="str">
        <f>VLOOKUP(H22,PELIGROS!A$2:G$445,6,0)</f>
        <v>Secuestros</v>
      </c>
      <c r="X22" s="31" t="s">
        <v>29</v>
      </c>
      <c r="Y22" s="31" t="s">
        <v>29</v>
      </c>
      <c r="Z22" s="31" t="s">
        <v>29</v>
      </c>
      <c r="AA22" s="29" t="s">
        <v>1227</v>
      </c>
      <c r="AB22" s="29" t="str">
        <f>VLOOKUP(H22,PELIGROS!A$2:G$445,7,0)</f>
        <v>N/A</v>
      </c>
      <c r="AC22" s="31" t="s">
        <v>1205</v>
      </c>
      <c r="AD22" s="97"/>
    </row>
    <row r="23" spans="1:30" ht="99.75">
      <c r="A23" s="172"/>
      <c r="B23" s="175"/>
      <c r="C23" s="90"/>
      <c r="D23" s="90"/>
      <c r="E23" s="91"/>
      <c r="F23" s="90"/>
      <c r="G23" s="29" t="str">
        <f>VLOOKUP(H23,PELIGROS!A$1:G$445,2,0)</f>
        <v>MANTENIMIENTO DE PUENTE GRUAS, LIMPIEZA DE CANALES, MANTENIMIENTO DE INSTALACIONES LOCATIVAS, MANTENIMIENTO Y REPARACIÓN DE POZOS</v>
      </c>
      <c r="H23" s="30" t="s">
        <v>593</v>
      </c>
      <c r="I23" s="30" t="str">
        <f t="shared" si="5"/>
        <v>CONDICIONES DE SEGURIDAD</v>
      </c>
      <c r="J23" s="29" t="str">
        <f>VLOOKUP(H23,PELIGROS!A$2:G$445,3,0)</f>
        <v>LESIONES, FRACTURAS, MUERTE</v>
      </c>
      <c r="K23" s="31" t="s">
        <v>29</v>
      </c>
      <c r="L23" s="29" t="str">
        <f>VLOOKUP(H23,PELIGROS!A$2:G$445,4,0)</f>
        <v>Inspecciones planeadas e inspecciones no planeadas, procedimientos de programas de seguridad y salud en el trabajo</v>
      </c>
      <c r="M23" s="29" t="str">
        <f>VLOOKUP(H23,PELIGROS!A$2:G$445,5,0)</f>
        <v>EPP</v>
      </c>
      <c r="N23" s="31">
        <v>2</v>
      </c>
      <c r="O23" s="30">
        <v>2</v>
      </c>
      <c r="P23" s="30">
        <v>25</v>
      </c>
      <c r="Q23" s="30">
        <f t="shared" si="0"/>
        <v>4</v>
      </c>
      <c r="R23" s="30">
        <f t="shared" si="1"/>
        <v>100</v>
      </c>
      <c r="S23" s="30" t="str">
        <f t="shared" si="2"/>
        <v>B-4</v>
      </c>
      <c r="T23" s="32" t="str">
        <f t="shared" si="3"/>
        <v>III</v>
      </c>
      <c r="U23" s="32" t="str">
        <f t="shared" si="4"/>
        <v>Mejorable</v>
      </c>
      <c r="V23" s="90"/>
      <c r="W23" s="29" t="str">
        <f>VLOOKUP(H23,PELIGROS!A$2:G$445,6,0)</f>
        <v>MUERTE</v>
      </c>
      <c r="X23" s="31" t="s">
        <v>29</v>
      </c>
      <c r="Y23" s="31" t="s">
        <v>29</v>
      </c>
      <c r="Z23" s="31" t="s">
        <v>29</v>
      </c>
      <c r="AA23" s="29" t="s">
        <v>1227</v>
      </c>
      <c r="AB23" s="29" t="str">
        <f>VLOOKUP(H23,PELIGROS!A$2:G$445,7,0)</f>
        <v>CERTIFICACIÓN Y/O ENTRENAMIENTO EN TRABAJO SEGURO EN ALTURAS; DILGENCIAMIENTO DE PERMISO DE TRABAJO; USO Y MANEJO ADECUADO DE E.P.P.; ARME Y DESARME DE ANDAMIOS</v>
      </c>
      <c r="AC23" s="31" t="s">
        <v>1208</v>
      </c>
      <c r="AD23" s="97"/>
    </row>
    <row r="24" spans="1:30" ht="57">
      <c r="A24" s="172"/>
      <c r="B24" s="175"/>
      <c r="C24" s="90"/>
      <c r="D24" s="90"/>
      <c r="E24" s="91"/>
      <c r="F24" s="90"/>
      <c r="G24" s="29" t="str">
        <f>VLOOKUP(H24,PELIGROS!A$1:G$445,2,0)</f>
        <v>MANTENIMIENTO DE PUENTE GRUAS, LIMPIEZA DE CANALES, MANTENIMIENTO DE INSTALACIONES LOCATIVAS, MANTENIMIENTO Y REPARACIÓN DE POZOS</v>
      </c>
      <c r="H24" s="29" t="s">
        <v>593</v>
      </c>
      <c r="I24" s="29" t="s">
        <v>1222</v>
      </c>
      <c r="J24" s="29" t="str">
        <f>VLOOKUP(H24,PELIGROS!A$2:G$445,3,0)</f>
        <v>LESIONES, FRACTURAS, MUERTE</v>
      </c>
      <c r="K24" s="31" t="s">
        <v>29</v>
      </c>
      <c r="L24" s="29" t="str">
        <f>VLOOKUP(H24,PELIGROS!A$2:G$445,4,0)</f>
        <v>Inspecciones planeadas e inspecciones no planeadas, procedimientos de programas de seguridad y salud en el trabajo</v>
      </c>
      <c r="M24" s="29" t="str">
        <f>VLOOKUP(H24,PELIGROS!A$2:G$445,5,0)</f>
        <v>EPP</v>
      </c>
      <c r="N24" s="31">
        <v>2</v>
      </c>
      <c r="O24" s="29">
        <v>2</v>
      </c>
      <c r="P24" s="29">
        <v>60</v>
      </c>
      <c r="Q24" s="29">
        <f t="shared" si="0"/>
        <v>4</v>
      </c>
      <c r="R24" s="29">
        <f t="shared" si="1"/>
        <v>240</v>
      </c>
      <c r="S24" s="29" t="str">
        <f t="shared" si="2"/>
        <v>B-4</v>
      </c>
      <c r="T24" s="34" t="str">
        <f t="shared" si="3"/>
        <v>II</v>
      </c>
      <c r="U24" s="34" t="str">
        <f t="shared" si="4"/>
        <v>No Aceptable o Aceptable Con Control Especifico</v>
      </c>
      <c r="V24" s="90"/>
      <c r="W24" s="29" t="str">
        <f>VLOOKUP(H24,PELIGROS!A$2:G$445,6,0)</f>
        <v>MUERTE</v>
      </c>
      <c r="X24" s="31" t="s">
        <v>29</v>
      </c>
      <c r="Y24" s="31" t="s">
        <v>29</v>
      </c>
      <c r="Z24" s="31" t="s">
        <v>29</v>
      </c>
      <c r="AA24" s="31" t="s">
        <v>29</v>
      </c>
      <c r="AB24" s="31" t="s">
        <v>1249</v>
      </c>
      <c r="AC24" s="31" t="s">
        <v>1248</v>
      </c>
      <c r="AD24" s="97"/>
    </row>
    <row r="25" spans="1:30" ht="66">
      <c r="A25" s="172"/>
      <c r="B25" s="175"/>
      <c r="C25" s="90"/>
      <c r="D25" s="90"/>
      <c r="E25" s="91"/>
      <c r="F25" s="90"/>
      <c r="G25" s="29" t="str">
        <f>VLOOKUP(H25,PELIGROS!A$1:G$445,2,0)</f>
        <v>SISMOS, INCENDIOS, INUNDACIONES, TERREMOTOS, VENDAVALES, DERRUMBE</v>
      </c>
      <c r="H25" s="30" t="s">
        <v>55</v>
      </c>
      <c r="I25" s="30" t="str">
        <f t="shared" si="5"/>
        <v>FENÓMENOS NATURALES</v>
      </c>
      <c r="J25" s="29" t="str">
        <f>VLOOKUP(H25,PELIGROS!A$2:G$445,3,0)</f>
        <v>SISMOS, INCENDIOS, INUNDACIONES, TERREMOTOS, VENDAVALES</v>
      </c>
      <c r="K25" s="31" t="s">
        <v>29</v>
      </c>
      <c r="L25" s="29" t="str">
        <f>VLOOKUP(H25,PELIGROS!A$2:G$445,4,0)</f>
        <v>Inspecciones planeadas e inspecciones no planeadas, procedimientos de programas de seguridad y salud en el trabajo</v>
      </c>
      <c r="M25" s="29" t="str">
        <f>VLOOKUP(H25,PELIGROS!A$2:G$445,5,0)</f>
        <v>BRIGADAS DE EMERGENCIAS</v>
      </c>
      <c r="N25" s="31">
        <v>2</v>
      </c>
      <c r="O25" s="30">
        <v>1</v>
      </c>
      <c r="P25" s="30">
        <v>100</v>
      </c>
      <c r="Q25" s="30">
        <f t="shared" si="0"/>
        <v>2</v>
      </c>
      <c r="R25" s="30">
        <f t="shared" si="1"/>
        <v>200</v>
      </c>
      <c r="S25" s="30" t="str">
        <f t="shared" si="2"/>
        <v>B-2</v>
      </c>
      <c r="T25" s="32" t="str">
        <f t="shared" si="3"/>
        <v>II</v>
      </c>
      <c r="U25" s="32" t="str">
        <f t="shared" si="4"/>
        <v>No Aceptable o Aceptable Con Control Especifico</v>
      </c>
      <c r="V25" s="90"/>
      <c r="W25" s="29" t="str">
        <f>VLOOKUP(H25,PELIGROS!A$2:G$445,6,0)</f>
        <v>MUERTE</v>
      </c>
      <c r="X25" s="31" t="s">
        <v>29</v>
      </c>
      <c r="Y25" s="31" t="s">
        <v>29</v>
      </c>
      <c r="Z25" s="31" t="s">
        <v>29</v>
      </c>
      <c r="AA25" s="29" t="s">
        <v>1202</v>
      </c>
      <c r="AB25" s="29" t="str">
        <f>VLOOKUP(H25,PELIGROS!A$2:G$445,7,0)</f>
        <v>ENTRENAMIENTO DE LA BRIGADA; DIVULGACIÓN DE PLAN DE EMERGENCIA</v>
      </c>
      <c r="AC25" s="31" t="s">
        <v>1203</v>
      </c>
      <c r="AD25" s="97"/>
    </row>
    <row r="26" spans="1:30" ht="51" customHeight="1">
      <c r="A26" s="172"/>
      <c r="B26" s="175"/>
      <c r="C26" s="93" t="s">
        <v>1171</v>
      </c>
      <c r="D26" s="93" t="s">
        <v>1172</v>
      </c>
      <c r="E26" s="94" t="s">
        <v>994</v>
      </c>
      <c r="F26" s="93" t="s">
        <v>1196</v>
      </c>
      <c r="G26" s="35" t="str">
        <f>VLOOKUP(H26,PELIGROS!A$1:G$445,2,0)</f>
        <v>Bacteria</v>
      </c>
      <c r="H26" s="36" t="s">
        <v>96</v>
      </c>
      <c r="I26" s="36" t="str">
        <f t="shared" si="5"/>
        <v>BIOLÓGICO</v>
      </c>
      <c r="J26" s="35" t="str">
        <f>VLOOKUP(H26,PELIGROS!A$2:G$445,3,0)</f>
        <v>Infecciones producidas por Bacterianas</v>
      </c>
      <c r="K26" s="37" t="s">
        <v>29</v>
      </c>
      <c r="L26" s="35" t="str">
        <f>VLOOKUP(H26,PELIGROS!A$2:G$445,4,0)</f>
        <v>Inspecciones planeadas e inspecciones no planeadas, procedimientos de programas de seguridad y salud en el trabajo</v>
      </c>
      <c r="M26" s="35" t="str">
        <f>VLOOKUP(H26,PELIGROS!A$2:G$445,5,0)</f>
        <v>Programa de vacunación, bota pantalón, overol, guantes, tapabocas, mascarillas con filtros</v>
      </c>
      <c r="N26" s="37">
        <v>2</v>
      </c>
      <c r="O26" s="36">
        <v>3</v>
      </c>
      <c r="P26" s="36">
        <v>10</v>
      </c>
      <c r="Q26" s="36">
        <f t="shared" si="0"/>
        <v>6</v>
      </c>
      <c r="R26" s="36">
        <f t="shared" si="1"/>
        <v>60</v>
      </c>
      <c r="S26" s="36" t="str">
        <f t="shared" si="2"/>
        <v>M-6</v>
      </c>
      <c r="T26" s="38" t="str">
        <f t="shared" si="3"/>
        <v>III</v>
      </c>
      <c r="U26" s="38" t="str">
        <f t="shared" si="4"/>
        <v>Mejorable</v>
      </c>
      <c r="V26" s="93">
        <v>5</v>
      </c>
      <c r="W26" s="35" t="str">
        <f>VLOOKUP(H26,PELIGROS!A$2:G$445,6,0)</f>
        <v xml:space="preserve">Enfermedades Infectocontagiosas
</v>
      </c>
      <c r="X26" s="37" t="s">
        <v>29</v>
      </c>
      <c r="Y26" s="37" t="s">
        <v>29</v>
      </c>
      <c r="Z26" s="37" t="s">
        <v>29</v>
      </c>
      <c r="AA26" s="35" t="s">
        <v>1227</v>
      </c>
      <c r="AB26" s="35" t="str">
        <f>VLOOKUP(H26,PELIGROS!A$2:G$445,7,0)</f>
        <v xml:space="preserve">Riesgo Biológico, Autocuidado y/o Uso y manejo adecuado de E.P.P.
</v>
      </c>
      <c r="AC26" s="37" t="s">
        <v>1206</v>
      </c>
      <c r="AD26" s="98" t="s">
        <v>1197</v>
      </c>
    </row>
    <row r="27" spans="1:30" ht="57">
      <c r="A27" s="172"/>
      <c r="B27" s="175"/>
      <c r="C27" s="93"/>
      <c r="D27" s="93"/>
      <c r="E27" s="94"/>
      <c r="F27" s="93"/>
      <c r="G27" s="35" t="str">
        <f>VLOOKUP(H27,PELIGROS!A$1:G$445,2,0)</f>
        <v>Hongos</v>
      </c>
      <c r="H27" s="36" t="s">
        <v>104</v>
      </c>
      <c r="I27" s="36" t="str">
        <f t="shared" si="5"/>
        <v>BIOLÓGICO</v>
      </c>
      <c r="J27" s="35" t="str">
        <f>VLOOKUP(H27,PELIGROS!A$2:G$445,3,0)</f>
        <v>Micosis</v>
      </c>
      <c r="K27" s="37" t="s">
        <v>29</v>
      </c>
      <c r="L27" s="35" t="str">
        <f>VLOOKUP(H27,PELIGROS!A$2:G$445,4,0)</f>
        <v>Inspecciones planeadas e inspecciones no planeadas, procedimientos de programas de seguridad y salud en el trabajo</v>
      </c>
      <c r="M27" s="35" t="str">
        <f>VLOOKUP(H27,PELIGROS!A$2:G$445,5,0)</f>
        <v>Programa de vacunación, exámenes periódicos</v>
      </c>
      <c r="N27" s="37">
        <v>2</v>
      </c>
      <c r="O27" s="36">
        <v>3</v>
      </c>
      <c r="P27" s="36">
        <v>10</v>
      </c>
      <c r="Q27" s="36">
        <f t="shared" si="0"/>
        <v>6</v>
      </c>
      <c r="R27" s="36">
        <f t="shared" si="1"/>
        <v>60</v>
      </c>
      <c r="S27" s="36" t="str">
        <f t="shared" si="2"/>
        <v>M-6</v>
      </c>
      <c r="T27" s="38" t="str">
        <f t="shared" si="3"/>
        <v>III</v>
      </c>
      <c r="U27" s="38" t="str">
        <f t="shared" si="4"/>
        <v>Mejorable</v>
      </c>
      <c r="V27" s="93"/>
      <c r="W27" s="35" t="str">
        <f>VLOOKUP(H27,PELIGROS!A$2:G$445,6,0)</f>
        <v>Micosis</v>
      </c>
      <c r="X27" s="37" t="s">
        <v>29</v>
      </c>
      <c r="Y27" s="37" t="s">
        <v>29</v>
      </c>
      <c r="Z27" s="37" t="s">
        <v>29</v>
      </c>
      <c r="AA27" s="35" t="s">
        <v>1227</v>
      </c>
      <c r="AB27" s="35" t="str">
        <f>VLOOKUP(H27,PELIGROS!A$2:G$445,7,0)</f>
        <v xml:space="preserve">Riesgo Biológico, Autocuidado y/o Uso y manejo adecuado de E.P.P.
</v>
      </c>
      <c r="AC27" s="37" t="s">
        <v>29</v>
      </c>
      <c r="AD27" s="98"/>
    </row>
    <row r="28" spans="1:30" ht="57">
      <c r="A28" s="172"/>
      <c r="B28" s="175"/>
      <c r="C28" s="93"/>
      <c r="D28" s="93"/>
      <c r="E28" s="94"/>
      <c r="F28" s="93"/>
      <c r="G28" s="35" t="str">
        <f>VLOOKUP(H28,PELIGROS!A$1:G$445,2,0)</f>
        <v>Virus</v>
      </c>
      <c r="H28" s="36" t="s">
        <v>106</v>
      </c>
      <c r="I28" s="36" t="str">
        <f t="shared" si="5"/>
        <v>BIOLÓGICO</v>
      </c>
      <c r="J28" s="35" t="str">
        <f>VLOOKUP(H28,PELIGROS!A$2:G$445,3,0)</f>
        <v>Infecciones Virales</v>
      </c>
      <c r="K28" s="37" t="s">
        <v>29</v>
      </c>
      <c r="L28" s="35" t="str">
        <f>VLOOKUP(H28,PELIGROS!A$2:G$445,4,0)</f>
        <v>Inspecciones planeadas e inspecciones no planeadas, procedimientos de programas de seguridad y salud en el trabajo</v>
      </c>
      <c r="M28" s="35" t="str">
        <f>VLOOKUP(H28,PELIGROS!A$2:G$445,5,0)</f>
        <v>Programa de vacunación, bota pantalón, overol, guantes, tapabocas, mascarillas con filtros</v>
      </c>
      <c r="N28" s="37">
        <v>2</v>
      </c>
      <c r="O28" s="36">
        <v>3</v>
      </c>
      <c r="P28" s="36">
        <v>10</v>
      </c>
      <c r="Q28" s="36">
        <f t="shared" si="0"/>
        <v>6</v>
      </c>
      <c r="R28" s="36">
        <f t="shared" si="1"/>
        <v>60</v>
      </c>
      <c r="S28" s="36" t="str">
        <f t="shared" si="2"/>
        <v>M-6</v>
      </c>
      <c r="T28" s="38" t="str">
        <f t="shared" si="3"/>
        <v>III</v>
      </c>
      <c r="U28" s="38" t="str">
        <f t="shared" si="4"/>
        <v>Mejorable</v>
      </c>
      <c r="V28" s="93"/>
      <c r="W28" s="35" t="str">
        <f>VLOOKUP(H28,PELIGROS!A$2:G$445,6,0)</f>
        <v xml:space="preserve">Enfermedades Infectocontagiosas
</v>
      </c>
      <c r="X28" s="37" t="s">
        <v>29</v>
      </c>
      <c r="Y28" s="37" t="s">
        <v>29</v>
      </c>
      <c r="Z28" s="37" t="s">
        <v>29</v>
      </c>
      <c r="AA28" s="35" t="s">
        <v>1227</v>
      </c>
      <c r="AB28" s="35" t="str">
        <f>VLOOKUP(H28,PELIGROS!A$2:G$445,7,0)</f>
        <v xml:space="preserve">Riesgo Biológico, Autocuidado y/o Uso y manejo adecuado de E.P.P.
</v>
      </c>
      <c r="AC28" s="37" t="s">
        <v>29</v>
      </c>
      <c r="AD28" s="98"/>
    </row>
    <row r="29" spans="1:30" ht="57">
      <c r="A29" s="172"/>
      <c r="B29" s="175"/>
      <c r="C29" s="93"/>
      <c r="D29" s="93"/>
      <c r="E29" s="94"/>
      <c r="F29" s="93"/>
      <c r="G29" s="35" t="str">
        <f>VLOOKUP(H29,PELIGROS!A$1:G$445,2,0)</f>
        <v>INFRAROJA, ULTRAVIOLETA, VISIBLE, RADIOFRECUENCIA, MICROONDAS, LASER</v>
      </c>
      <c r="H29" s="36" t="s">
        <v>60</v>
      </c>
      <c r="I29" s="36" t="str">
        <f t="shared" si="5"/>
        <v>FÍSICO</v>
      </c>
      <c r="J29" s="35" t="str">
        <f>VLOOKUP(H29,PELIGROS!A$2:G$445,3,0)</f>
        <v>CÁNCER, LESIONES DÉRMICAS Y OCULARES</v>
      </c>
      <c r="K29" s="37" t="s">
        <v>29</v>
      </c>
      <c r="L29" s="35" t="str">
        <f>VLOOKUP(H29,PELIGROS!A$2:G$445,4,0)</f>
        <v>Inspecciones planeadas e inspecciones no planeadas, procedimientos de programas de seguridad y salud en el trabajo</v>
      </c>
      <c r="M29" s="35" t="str">
        <f>VLOOKUP(H29,PELIGROS!A$2:G$445,5,0)</f>
        <v>PROGRAMA BLOQUEADOR SOLAR</v>
      </c>
      <c r="N29" s="37">
        <v>2</v>
      </c>
      <c r="O29" s="36">
        <v>2</v>
      </c>
      <c r="P29" s="36">
        <v>10</v>
      </c>
      <c r="Q29" s="36">
        <f t="shared" si="0"/>
        <v>4</v>
      </c>
      <c r="R29" s="36">
        <f t="shared" si="1"/>
        <v>40</v>
      </c>
      <c r="S29" s="36" t="str">
        <f t="shared" si="2"/>
        <v>B-4</v>
      </c>
      <c r="T29" s="38" t="str">
        <f t="shared" si="3"/>
        <v>III</v>
      </c>
      <c r="U29" s="38" t="str">
        <f t="shared" si="4"/>
        <v>Mejorable</v>
      </c>
      <c r="V29" s="93"/>
      <c r="W29" s="35" t="str">
        <f>VLOOKUP(H29,PELIGROS!A$2:G$445,6,0)</f>
        <v>CÁNCER</v>
      </c>
      <c r="X29" s="37" t="s">
        <v>29</v>
      </c>
      <c r="Y29" s="37" t="s">
        <v>29</v>
      </c>
      <c r="Z29" s="37" t="s">
        <v>29</v>
      </c>
      <c r="AA29" s="35" t="s">
        <v>1227</v>
      </c>
      <c r="AB29" s="35" t="str">
        <f>VLOOKUP(H29,PELIGROS!A$2:G$445,7,0)</f>
        <v>N/A</v>
      </c>
      <c r="AC29" s="37" t="s">
        <v>1198</v>
      </c>
      <c r="AD29" s="98"/>
    </row>
    <row r="30" spans="1:30" ht="71.25">
      <c r="A30" s="172"/>
      <c r="B30" s="175"/>
      <c r="C30" s="93"/>
      <c r="D30" s="93"/>
      <c r="E30" s="94"/>
      <c r="F30" s="93"/>
      <c r="G30" s="35" t="str">
        <f>VLOOKUP(H30,PELIGROS!A$1:G$445,2,0)</f>
        <v>GASES Y VAPORES</v>
      </c>
      <c r="H30" s="36" t="s">
        <v>1105</v>
      </c>
      <c r="I30" s="36" t="str">
        <f t="shared" si="5"/>
        <v>QUÍMICO</v>
      </c>
      <c r="J30" s="35" t="str">
        <f>VLOOKUP(H30,PELIGROS!A$2:G$445,3,0)</f>
        <v xml:space="preserve"> LESIONES EN LA PIEL, IRRITACIÓN EN VÍAS  RESPIRATORIAS, MUERTE</v>
      </c>
      <c r="K30" s="37" t="s">
        <v>29</v>
      </c>
      <c r="L30" s="35" t="str">
        <f>VLOOKUP(H30,PELIGROS!A$2:G$445,4,0)</f>
        <v>Inspecciones planeadas e inspecciones no planeadas, procedimientos de programas de seguridad y salud en el trabajo</v>
      </c>
      <c r="M30" s="35" t="str">
        <f>VLOOKUP(H30,PELIGROS!A$2:G$445,5,0)</f>
        <v>EPP TAPABOCAS, CARETAS CON FILTROS</v>
      </c>
      <c r="N30" s="37">
        <v>2</v>
      </c>
      <c r="O30" s="36">
        <v>3</v>
      </c>
      <c r="P30" s="36">
        <v>25</v>
      </c>
      <c r="Q30" s="36">
        <f t="shared" si="0"/>
        <v>6</v>
      </c>
      <c r="R30" s="36">
        <f t="shared" si="1"/>
        <v>150</v>
      </c>
      <c r="S30" s="36" t="str">
        <f t="shared" si="2"/>
        <v>M-6</v>
      </c>
      <c r="T30" s="38" t="str">
        <f t="shared" si="3"/>
        <v>II</v>
      </c>
      <c r="U30" s="38" t="str">
        <f t="shared" si="4"/>
        <v>No Aceptable o Aceptable Con Control Especifico</v>
      </c>
      <c r="V30" s="93"/>
      <c r="W30" s="35" t="str">
        <f>VLOOKUP(H30,PELIGROS!A$2:G$445,6,0)</f>
        <v xml:space="preserve"> MUERTE</v>
      </c>
      <c r="X30" s="37" t="s">
        <v>29</v>
      </c>
      <c r="Y30" s="37" t="s">
        <v>29</v>
      </c>
      <c r="Z30" s="37" t="s">
        <v>29</v>
      </c>
      <c r="AA30" s="35" t="s">
        <v>1227</v>
      </c>
      <c r="AB30" s="35" t="str">
        <f>VLOOKUP(H30,PELIGROS!A$2:G$445,7,0)</f>
        <v>USO Y MANEJO ADECUADO DE E.P.P.</v>
      </c>
      <c r="AC30" s="37" t="s">
        <v>1212</v>
      </c>
      <c r="AD30" s="98"/>
    </row>
    <row r="31" spans="1:30" ht="85.5">
      <c r="A31" s="172"/>
      <c r="B31" s="175"/>
      <c r="C31" s="93"/>
      <c r="D31" s="93"/>
      <c r="E31" s="94"/>
      <c r="F31" s="93"/>
      <c r="G31" s="35" t="str">
        <f>VLOOKUP(H31,PELIGROS!A$1:G$445,2,0)</f>
        <v>CONCENTRACIÓN EN ACTIVIDADES DE ALTO DESEMPEÑO MENTAL</v>
      </c>
      <c r="H31" s="36" t="s">
        <v>65</v>
      </c>
      <c r="I31" s="36" t="str">
        <f t="shared" si="5"/>
        <v>PSICOSOCIAL</v>
      </c>
      <c r="J31" s="35" t="str">
        <f>VLOOKUP(H31,PELIGROS!A$2:G$445,3,0)</f>
        <v>ESTRÉS, CEFALEA, IRRITABILIDAD</v>
      </c>
      <c r="K31" s="37" t="s">
        <v>29</v>
      </c>
      <c r="L31" s="35" t="str">
        <f>VLOOKUP(H31,PELIGROS!A$2:G$445,4,0)</f>
        <v>N/A</v>
      </c>
      <c r="M31" s="35" t="str">
        <f>VLOOKUP(H31,PELIGROS!A$2:G$445,5,0)</f>
        <v>PVE PSICOSOCIAL</v>
      </c>
      <c r="N31" s="37">
        <v>2</v>
      </c>
      <c r="O31" s="36">
        <v>3</v>
      </c>
      <c r="P31" s="36">
        <v>10</v>
      </c>
      <c r="Q31" s="36">
        <f t="shared" si="0"/>
        <v>6</v>
      </c>
      <c r="R31" s="36">
        <f t="shared" si="1"/>
        <v>60</v>
      </c>
      <c r="S31" s="36" t="str">
        <f t="shared" si="2"/>
        <v>M-6</v>
      </c>
      <c r="T31" s="38" t="str">
        <f t="shared" si="3"/>
        <v>III</v>
      </c>
      <c r="U31" s="38" t="str">
        <f t="shared" si="4"/>
        <v>Mejorable</v>
      </c>
      <c r="V31" s="93"/>
      <c r="W31" s="35" t="str">
        <f>VLOOKUP(H31,PELIGROS!A$2:G$445,6,0)</f>
        <v>ESTRÉS</v>
      </c>
      <c r="X31" s="37" t="s">
        <v>29</v>
      </c>
      <c r="Y31" s="37" t="s">
        <v>29</v>
      </c>
      <c r="Z31" s="37" t="s">
        <v>29</v>
      </c>
      <c r="AA31" s="35" t="s">
        <v>1227</v>
      </c>
      <c r="AB31" s="35" t="str">
        <f>VLOOKUP(H31,PELIGROS!A$2:G$445,7,0)</f>
        <v>N/A</v>
      </c>
      <c r="AC31" s="37" t="s">
        <v>1199</v>
      </c>
      <c r="AD31" s="98"/>
    </row>
    <row r="32" spans="1:30" ht="71.25">
      <c r="A32" s="172"/>
      <c r="B32" s="175"/>
      <c r="C32" s="93"/>
      <c r="D32" s="93"/>
      <c r="E32" s="94"/>
      <c r="F32" s="93"/>
      <c r="G32" s="35" t="str">
        <f>VLOOKUP(H32,PELIGROS!A$1:G$445,2,0)</f>
        <v>Forzadas, Prolongadas</v>
      </c>
      <c r="H32" s="36" t="s">
        <v>37</v>
      </c>
      <c r="I32" s="36" t="str">
        <f t="shared" si="5"/>
        <v>BIOMECÁNICO</v>
      </c>
      <c r="J32" s="35" t="str">
        <f>VLOOKUP(H32,PELIGROS!A$2:G$445,3,0)</f>
        <v xml:space="preserve">Lesiones osteomusculares, lesiones osteoarticulares
</v>
      </c>
      <c r="K32" s="37" t="s">
        <v>29</v>
      </c>
      <c r="L32" s="35" t="str">
        <f>VLOOKUP(H32,PELIGROS!A$2:G$445,4,0)</f>
        <v>Inspecciones planeadas e inspecciones no planeadas, procedimientos de programas de seguridad y salud en el trabajo</v>
      </c>
      <c r="M32" s="35" t="str">
        <f>VLOOKUP(H32,PELIGROS!A$2:G$445,5,0)</f>
        <v>PVE Biomecánico, programa pausas activas, exámenes periódicos, recomendaciones, control de posturas</v>
      </c>
      <c r="N32" s="37">
        <v>2</v>
      </c>
      <c r="O32" s="36">
        <v>2</v>
      </c>
      <c r="P32" s="36">
        <v>25</v>
      </c>
      <c r="Q32" s="36">
        <f t="shared" si="0"/>
        <v>4</v>
      </c>
      <c r="R32" s="36">
        <f t="shared" si="1"/>
        <v>100</v>
      </c>
      <c r="S32" s="36" t="str">
        <f t="shared" si="2"/>
        <v>B-4</v>
      </c>
      <c r="T32" s="38" t="str">
        <f t="shared" si="3"/>
        <v>III</v>
      </c>
      <c r="U32" s="38" t="str">
        <f t="shared" si="4"/>
        <v>Mejorable</v>
      </c>
      <c r="V32" s="93"/>
      <c r="W32" s="35" t="str">
        <f>VLOOKUP(H32,PELIGROS!A$2:G$445,6,0)</f>
        <v>Enfermedades Osteomusculares</v>
      </c>
      <c r="X32" s="37" t="s">
        <v>29</v>
      </c>
      <c r="Y32" s="37" t="s">
        <v>29</v>
      </c>
      <c r="Z32" s="37" t="s">
        <v>29</v>
      </c>
      <c r="AA32" s="35" t="s">
        <v>1227</v>
      </c>
      <c r="AB32" s="35" t="str">
        <f>VLOOKUP(H32,PELIGROS!A$2:G$445,7,0)</f>
        <v>Prevención en lesiones osteomusculares, líderes de pausas activas</v>
      </c>
      <c r="AC32" s="37" t="s">
        <v>1204</v>
      </c>
      <c r="AD32" s="98"/>
    </row>
    <row r="33" spans="1:30" ht="71.25">
      <c r="A33" s="172"/>
      <c r="B33" s="175"/>
      <c r="C33" s="93"/>
      <c r="D33" s="93"/>
      <c r="E33" s="94"/>
      <c r="F33" s="93"/>
      <c r="G33" s="35" t="str">
        <f>VLOOKUP(H33,PELIGROS!A$1:G$445,2,0)</f>
        <v>Movimientos repetitivos, Miembros Superiores</v>
      </c>
      <c r="H33" s="36" t="s">
        <v>1108</v>
      </c>
      <c r="I33" s="36" t="str">
        <f t="shared" si="5"/>
        <v>BIOMECÁNICO</v>
      </c>
      <c r="J33" s="35" t="str">
        <f>VLOOKUP(H33,PELIGROS!A$2:G$445,3,0)</f>
        <v>Lesiones Musculoesqueléticas</v>
      </c>
      <c r="K33" s="37" t="s">
        <v>29</v>
      </c>
      <c r="L33" s="35" t="str">
        <f>VLOOKUP(H33,PELIGROS!A$2:G$445,4,0)</f>
        <v>N/A</v>
      </c>
      <c r="M33" s="35" t="str">
        <f>VLOOKUP(H33,PELIGROS!A$2:G$445,5,0)</f>
        <v>PVE Biomecánico, programa pausas activas, exámenes periódicos, recomendaciones, control de posturas</v>
      </c>
      <c r="N33" s="37">
        <v>2</v>
      </c>
      <c r="O33" s="36">
        <v>2</v>
      </c>
      <c r="P33" s="36">
        <v>10</v>
      </c>
      <c r="Q33" s="36">
        <f t="shared" si="0"/>
        <v>4</v>
      </c>
      <c r="R33" s="36">
        <f t="shared" si="1"/>
        <v>40</v>
      </c>
      <c r="S33" s="36" t="str">
        <f t="shared" si="2"/>
        <v>B-4</v>
      </c>
      <c r="T33" s="38" t="str">
        <f t="shared" si="3"/>
        <v>III</v>
      </c>
      <c r="U33" s="38" t="str">
        <f t="shared" si="4"/>
        <v>Mejorable</v>
      </c>
      <c r="V33" s="93"/>
      <c r="W33" s="35" t="str">
        <f>VLOOKUP(H33,PELIGROS!A$2:G$445,6,0)</f>
        <v>Enfermedades Musculoesqueléticas</v>
      </c>
      <c r="X33" s="37" t="s">
        <v>29</v>
      </c>
      <c r="Y33" s="37" t="s">
        <v>29</v>
      </c>
      <c r="Z33" s="37" t="s">
        <v>29</v>
      </c>
      <c r="AA33" s="35" t="s">
        <v>1227</v>
      </c>
      <c r="AB33" s="35" t="str">
        <f>VLOOKUP(H33,PELIGROS!A$2:G$445,7,0)</f>
        <v>Prevención en lesiones osteomusculares, líderes de pausas activas</v>
      </c>
      <c r="AC33" s="37" t="s">
        <v>1204</v>
      </c>
      <c r="AD33" s="98"/>
    </row>
    <row r="34" spans="1:30" ht="66">
      <c r="A34" s="172"/>
      <c r="B34" s="175"/>
      <c r="C34" s="93"/>
      <c r="D34" s="93"/>
      <c r="E34" s="94"/>
      <c r="F34" s="93"/>
      <c r="G34" s="35" t="str">
        <f>VLOOKUP(H34,PELIGROS!A$1:G$445,2,0)</f>
        <v>Atropellamiento, Envestir</v>
      </c>
      <c r="H34" s="36" t="s">
        <v>1071</v>
      </c>
      <c r="I34" s="36" t="str">
        <f t="shared" si="5"/>
        <v>CONDICIONES DE SEGURIDAD</v>
      </c>
      <c r="J34" s="35" t="str">
        <f>VLOOKUP(H34,PELIGROS!A$2:G$445,3,0)</f>
        <v>Lesiones, pérdidas materiales, muerte</v>
      </c>
      <c r="K34" s="37" t="s">
        <v>29</v>
      </c>
      <c r="L34" s="35" t="str">
        <f>VLOOKUP(H34,PELIGROS!A$2:G$445,4,0)</f>
        <v>Inspecciones planeadas e inspecciones no planeadas, procedimientos de programas de seguridad y salud en el trabajo</v>
      </c>
      <c r="M34" s="35" t="str">
        <f>VLOOKUP(H34,PELIGROS!A$2:G$445,5,0)</f>
        <v>Programa de seguridad vial, señalización</v>
      </c>
      <c r="N34" s="37">
        <v>2</v>
      </c>
      <c r="O34" s="36">
        <v>3</v>
      </c>
      <c r="P34" s="36">
        <v>60</v>
      </c>
      <c r="Q34" s="36">
        <f t="shared" si="0"/>
        <v>6</v>
      </c>
      <c r="R34" s="36">
        <f t="shared" si="1"/>
        <v>360</v>
      </c>
      <c r="S34" s="36" t="str">
        <f t="shared" si="2"/>
        <v>M-6</v>
      </c>
      <c r="T34" s="38" t="str">
        <f t="shared" si="3"/>
        <v>II</v>
      </c>
      <c r="U34" s="38" t="str">
        <f t="shared" si="4"/>
        <v>No Aceptable o Aceptable Con Control Especifico</v>
      </c>
      <c r="V34" s="93"/>
      <c r="W34" s="35" t="str">
        <f>VLOOKUP(H34,PELIGROS!A$2:G$445,6,0)</f>
        <v>Muerte</v>
      </c>
      <c r="X34" s="37" t="s">
        <v>29</v>
      </c>
      <c r="Y34" s="37" t="s">
        <v>29</v>
      </c>
      <c r="Z34" s="37" t="s">
        <v>29</v>
      </c>
      <c r="AA34" s="35" t="s">
        <v>1227</v>
      </c>
      <c r="AB34" s="35" t="str">
        <f>VLOOKUP(H34,PELIGROS!A$2:G$445,7,0)</f>
        <v>Seguridad vial y manejo defensivo, aseguramiento de áreas de trabajo</v>
      </c>
      <c r="AC34" s="37" t="s">
        <v>1200</v>
      </c>
      <c r="AD34" s="98"/>
    </row>
    <row r="35" spans="1:30" ht="66">
      <c r="A35" s="172"/>
      <c r="B35" s="175"/>
      <c r="C35" s="93"/>
      <c r="D35" s="93"/>
      <c r="E35" s="94"/>
      <c r="F35" s="93"/>
      <c r="G35" s="35" t="str">
        <f>VLOOKUP(H35,PELIGROS!A$1:G$445,2,0)</f>
        <v>Superficies de trabajo irregulares o deslizantes</v>
      </c>
      <c r="H35" s="36" t="s">
        <v>571</v>
      </c>
      <c r="I35" s="36" t="str">
        <f t="shared" si="5"/>
        <v>CONDICIONES DE SEGURIDAD</v>
      </c>
      <c r="J35" s="35" t="str">
        <f>VLOOKUP(H35,PELIGROS!A$2:G$445,3,0)</f>
        <v>Caídas del mismo nivel, fracturas, golpe con objetos, caídas de objetos, obstrucción de rutas de evacuación</v>
      </c>
      <c r="K35" s="37" t="s">
        <v>29</v>
      </c>
      <c r="L35" s="35" t="str">
        <f>VLOOKUP(H35,PELIGROS!A$2:G$445,4,0)</f>
        <v>N/A</v>
      </c>
      <c r="M35" s="35" t="str">
        <f>VLOOKUP(H35,PELIGROS!A$2:G$445,5,0)</f>
        <v>N/A</v>
      </c>
      <c r="N35" s="37">
        <v>2</v>
      </c>
      <c r="O35" s="36">
        <v>3</v>
      </c>
      <c r="P35" s="36">
        <v>25</v>
      </c>
      <c r="Q35" s="36">
        <f t="shared" si="0"/>
        <v>6</v>
      </c>
      <c r="R35" s="36">
        <f t="shared" si="1"/>
        <v>150</v>
      </c>
      <c r="S35" s="36" t="str">
        <f t="shared" si="2"/>
        <v>M-6</v>
      </c>
      <c r="T35" s="38" t="str">
        <f t="shared" si="3"/>
        <v>II</v>
      </c>
      <c r="U35" s="38" t="str">
        <f t="shared" si="4"/>
        <v>No Aceptable o Aceptable Con Control Especifico</v>
      </c>
      <c r="V35" s="93"/>
      <c r="W35" s="35" t="str">
        <f>VLOOKUP(H35,PELIGROS!A$2:G$445,6,0)</f>
        <v>Caídas de distinto nivel</v>
      </c>
      <c r="X35" s="37" t="s">
        <v>29</v>
      </c>
      <c r="Y35" s="37" t="s">
        <v>29</v>
      </c>
      <c r="Z35" s="37" t="s">
        <v>29</v>
      </c>
      <c r="AA35" s="35" t="s">
        <v>1227</v>
      </c>
      <c r="AB35" s="35" t="str">
        <f>VLOOKUP(H35,PELIGROS!A$2:G$445,7,0)</f>
        <v>Pautas Básicas en orden y aseo en el lugar de trabajo, actos y condiciones inseguras</v>
      </c>
      <c r="AC35" s="37" t="s">
        <v>1201</v>
      </c>
      <c r="AD35" s="98"/>
    </row>
    <row r="36" spans="1:30" ht="85.5">
      <c r="A36" s="172"/>
      <c r="B36" s="175"/>
      <c r="C36" s="93"/>
      <c r="D36" s="93"/>
      <c r="E36" s="94"/>
      <c r="F36" s="93"/>
      <c r="G36" s="35" t="str">
        <f>VLOOKUP(H36,PELIGROS!A$1:G$445,2,0)</f>
        <v>Atraco, golpiza, atentados y secuestrados</v>
      </c>
      <c r="H36" s="36" t="s">
        <v>51</v>
      </c>
      <c r="I36" s="36" t="str">
        <f t="shared" si="5"/>
        <v>CONDICIONES DE SEGURIDAD</v>
      </c>
      <c r="J36" s="35" t="str">
        <f>VLOOKUP(H36,PELIGROS!A$2:G$445,3,0)</f>
        <v>Estrés, golpes, Secuestros</v>
      </c>
      <c r="K36" s="37" t="s">
        <v>29</v>
      </c>
      <c r="L36" s="35" t="str">
        <f>VLOOKUP(H36,PELIGROS!A$2:G$445,4,0)</f>
        <v>Inspecciones planeadas e inspecciones no planeadas, procedimientos de programas de seguridad y salud en el trabajo</v>
      </c>
      <c r="M36" s="35" t="str">
        <f>VLOOKUP(H36,PELIGROS!A$2:G$445,5,0)</f>
        <v xml:space="preserve">Uniformes Corporativos, Chaquetas corporativas, Carnetización
</v>
      </c>
      <c r="N36" s="37">
        <v>2</v>
      </c>
      <c r="O36" s="36">
        <v>3</v>
      </c>
      <c r="P36" s="36">
        <v>60</v>
      </c>
      <c r="Q36" s="36">
        <f t="shared" si="0"/>
        <v>6</v>
      </c>
      <c r="R36" s="36">
        <f t="shared" si="1"/>
        <v>360</v>
      </c>
      <c r="S36" s="36" t="str">
        <f t="shared" si="2"/>
        <v>M-6</v>
      </c>
      <c r="T36" s="38" t="str">
        <f t="shared" si="3"/>
        <v>II</v>
      </c>
      <c r="U36" s="38" t="str">
        <f t="shared" si="4"/>
        <v>No Aceptable o Aceptable Con Control Especifico</v>
      </c>
      <c r="V36" s="93"/>
      <c r="W36" s="35" t="str">
        <f>VLOOKUP(H36,PELIGROS!A$2:G$445,6,0)</f>
        <v>Secuestros</v>
      </c>
      <c r="X36" s="37" t="s">
        <v>29</v>
      </c>
      <c r="Y36" s="37" t="s">
        <v>29</v>
      </c>
      <c r="Z36" s="37" t="s">
        <v>29</v>
      </c>
      <c r="AA36" s="35" t="s">
        <v>1227</v>
      </c>
      <c r="AB36" s="35" t="str">
        <f>VLOOKUP(H36,PELIGROS!A$2:G$445,7,0)</f>
        <v>N/A</v>
      </c>
      <c r="AC36" s="37" t="s">
        <v>1205</v>
      </c>
      <c r="AD36" s="98"/>
    </row>
    <row r="37" spans="1:30" ht="57">
      <c r="A37" s="172"/>
      <c r="B37" s="175"/>
      <c r="C37" s="93"/>
      <c r="D37" s="93"/>
      <c r="E37" s="94"/>
      <c r="F37" s="93"/>
      <c r="G37" s="35" t="str">
        <f>VLOOKUP(H37,PELIGROS!A$1:G$445,2,0)</f>
        <v>MANTENIMIENTO DE PUENTE GRUAS, LIMPIEZA DE CANALES, MANTENIMIENTO DE INSTALACIONES LOCATIVAS, MANTENIMIENTO Y REPARACIÓN DE POZOS</v>
      </c>
      <c r="H37" s="35" t="s">
        <v>593</v>
      </c>
      <c r="I37" s="35" t="s">
        <v>1222</v>
      </c>
      <c r="J37" s="35" t="str">
        <f>VLOOKUP(H37,PELIGROS!A$2:G$445,3,0)</f>
        <v>LESIONES, FRACTURAS, MUERTE</v>
      </c>
      <c r="K37" s="37" t="s">
        <v>29</v>
      </c>
      <c r="L37" s="35" t="str">
        <f>VLOOKUP(H37,PELIGROS!A$2:G$445,4,0)</f>
        <v>Inspecciones planeadas e inspecciones no planeadas, procedimientos de programas de seguridad y salud en el trabajo</v>
      </c>
      <c r="M37" s="35" t="str">
        <f>VLOOKUP(H37,PELIGROS!A$2:G$445,5,0)</f>
        <v>EPP</v>
      </c>
      <c r="N37" s="37">
        <v>2</v>
      </c>
      <c r="O37" s="35">
        <v>2</v>
      </c>
      <c r="P37" s="35">
        <v>60</v>
      </c>
      <c r="Q37" s="35">
        <f t="shared" si="0"/>
        <v>4</v>
      </c>
      <c r="R37" s="35">
        <f t="shared" si="1"/>
        <v>240</v>
      </c>
      <c r="S37" s="35" t="str">
        <f t="shared" si="2"/>
        <v>B-4</v>
      </c>
      <c r="T37" s="34" t="str">
        <f t="shared" si="3"/>
        <v>II</v>
      </c>
      <c r="U37" s="34" t="str">
        <f t="shared" si="4"/>
        <v>No Aceptable o Aceptable Con Control Especifico</v>
      </c>
      <c r="V37" s="93"/>
      <c r="W37" s="35" t="str">
        <f>VLOOKUP(H37,PELIGROS!A$2:G$445,6,0)</f>
        <v>MUERTE</v>
      </c>
      <c r="X37" s="37" t="s">
        <v>29</v>
      </c>
      <c r="Y37" s="37" t="s">
        <v>29</v>
      </c>
      <c r="Z37" s="37" t="s">
        <v>29</v>
      </c>
      <c r="AA37" s="37" t="s">
        <v>29</v>
      </c>
      <c r="AB37" s="37" t="s">
        <v>1249</v>
      </c>
      <c r="AC37" s="37" t="s">
        <v>1248</v>
      </c>
      <c r="AD37" s="98"/>
    </row>
    <row r="38" spans="1:30" ht="66">
      <c r="A38" s="172"/>
      <c r="B38" s="175"/>
      <c r="C38" s="93"/>
      <c r="D38" s="93"/>
      <c r="E38" s="94"/>
      <c r="F38" s="93"/>
      <c r="G38" s="35" t="str">
        <f>VLOOKUP(H38,PELIGROS!A$1:G$445,2,0)</f>
        <v>SISMOS, INCENDIOS, INUNDACIONES, TERREMOTOS, VENDAVALES, DERRUMBE</v>
      </c>
      <c r="H38" s="36" t="s">
        <v>55</v>
      </c>
      <c r="I38" s="36" t="str">
        <f t="shared" si="5"/>
        <v>FENÓMENOS NATURALES</v>
      </c>
      <c r="J38" s="35" t="str">
        <f>VLOOKUP(H38,PELIGROS!A$2:G$445,3,0)</f>
        <v>SISMOS, INCENDIOS, INUNDACIONES, TERREMOTOS, VENDAVALES</v>
      </c>
      <c r="K38" s="37" t="s">
        <v>29</v>
      </c>
      <c r="L38" s="35" t="str">
        <f>VLOOKUP(H38,PELIGROS!A$2:G$445,4,0)</f>
        <v>Inspecciones planeadas e inspecciones no planeadas, procedimientos de programas de seguridad y salud en el trabajo</v>
      </c>
      <c r="M38" s="35" t="str">
        <f>VLOOKUP(H38,PELIGROS!A$2:G$445,5,0)</f>
        <v>BRIGADAS DE EMERGENCIAS</v>
      </c>
      <c r="N38" s="37">
        <v>2</v>
      </c>
      <c r="O38" s="36">
        <v>1</v>
      </c>
      <c r="P38" s="36">
        <v>100</v>
      </c>
      <c r="Q38" s="36">
        <f t="shared" si="0"/>
        <v>2</v>
      </c>
      <c r="R38" s="36">
        <f t="shared" si="1"/>
        <v>200</v>
      </c>
      <c r="S38" s="36" t="str">
        <f t="shared" si="2"/>
        <v>B-2</v>
      </c>
      <c r="T38" s="38" t="str">
        <f t="shared" si="3"/>
        <v>II</v>
      </c>
      <c r="U38" s="38" t="str">
        <f t="shared" si="4"/>
        <v>No Aceptable o Aceptable Con Control Especifico</v>
      </c>
      <c r="V38" s="93"/>
      <c r="W38" s="35" t="str">
        <f>VLOOKUP(H38,PELIGROS!A$2:G$445,6,0)</f>
        <v>MUERTE</v>
      </c>
      <c r="X38" s="37" t="s">
        <v>29</v>
      </c>
      <c r="Y38" s="37" t="s">
        <v>29</v>
      </c>
      <c r="Z38" s="37" t="s">
        <v>29</v>
      </c>
      <c r="AA38" s="35" t="s">
        <v>1202</v>
      </c>
      <c r="AB38" s="35" t="str">
        <f>VLOOKUP(H38,PELIGROS!A$2:G$445,7,0)</f>
        <v>ENTRENAMIENTO DE LA BRIGADA; DIVULGACIÓN DE PLAN DE EMERGENCIA</v>
      </c>
      <c r="AC38" s="37" t="s">
        <v>1203</v>
      </c>
      <c r="AD38" s="98"/>
    </row>
    <row r="39" spans="1:30" ht="51" customHeight="1">
      <c r="A39" s="172"/>
      <c r="B39" s="175"/>
      <c r="C39" s="90" t="s">
        <v>1244</v>
      </c>
      <c r="D39" s="90" t="s">
        <v>1174</v>
      </c>
      <c r="E39" s="91" t="s">
        <v>995</v>
      </c>
      <c r="F39" s="90" t="s">
        <v>1196</v>
      </c>
      <c r="G39" s="29" t="str">
        <f>VLOOKUP(H39,PELIGROS!A$1:G$445,2,0)</f>
        <v>Bacteria</v>
      </c>
      <c r="H39" s="30" t="s">
        <v>96</v>
      </c>
      <c r="I39" s="30" t="str">
        <f t="shared" si="5"/>
        <v>BIOLÓGICO</v>
      </c>
      <c r="J39" s="29" t="str">
        <f>VLOOKUP(H39,PELIGROS!A$2:G$445,3,0)</f>
        <v>Infecciones producidas por Bacterianas</v>
      </c>
      <c r="K39" s="31" t="s">
        <v>29</v>
      </c>
      <c r="L39" s="29" t="str">
        <f>VLOOKUP(H39,PELIGROS!A$2:G$445,4,0)</f>
        <v>Inspecciones planeadas e inspecciones no planeadas, procedimientos de programas de seguridad y salud en el trabajo</v>
      </c>
      <c r="M39" s="29" t="str">
        <f>VLOOKUP(H39,PELIGROS!A$2:G$445,5,0)</f>
        <v>Programa de vacunación, bota pantalón, overol, guantes, tapabocas, mascarillas con filtros</v>
      </c>
      <c r="N39" s="31">
        <v>2</v>
      </c>
      <c r="O39" s="30">
        <v>3</v>
      </c>
      <c r="P39" s="30">
        <v>10</v>
      </c>
      <c r="Q39" s="30">
        <f t="shared" si="0"/>
        <v>6</v>
      </c>
      <c r="R39" s="30">
        <f t="shared" si="1"/>
        <v>60</v>
      </c>
      <c r="S39" s="30" t="str">
        <f t="shared" si="2"/>
        <v>M-6</v>
      </c>
      <c r="T39" s="32" t="str">
        <f t="shared" si="3"/>
        <v>III</v>
      </c>
      <c r="U39" s="32" t="str">
        <f t="shared" si="4"/>
        <v>Mejorable</v>
      </c>
      <c r="V39" s="90">
        <v>8</v>
      </c>
      <c r="W39" s="29" t="str">
        <f>VLOOKUP(H39,PELIGROS!A$2:G$445,6,0)</f>
        <v xml:space="preserve">Enfermedades Infectocontagiosas
</v>
      </c>
      <c r="X39" s="31" t="s">
        <v>29</v>
      </c>
      <c r="Y39" s="31" t="s">
        <v>29</v>
      </c>
      <c r="Z39" s="31" t="s">
        <v>29</v>
      </c>
      <c r="AA39" s="29" t="s">
        <v>1227</v>
      </c>
      <c r="AB39" s="29" t="str">
        <f>VLOOKUP(H39,PELIGROS!A$2:G$445,7,0)</f>
        <v xml:space="preserve">Riesgo Biológico, Autocuidado y/o Uso y manejo adecuado de E.P.P.
</v>
      </c>
      <c r="AC39" s="31" t="s">
        <v>1206</v>
      </c>
      <c r="AD39" s="97" t="s">
        <v>1197</v>
      </c>
    </row>
    <row r="40" spans="1:30" ht="57">
      <c r="A40" s="172"/>
      <c r="B40" s="175"/>
      <c r="C40" s="90"/>
      <c r="D40" s="90"/>
      <c r="E40" s="91"/>
      <c r="F40" s="90"/>
      <c r="G40" s="29" t="str">
        <f>VLOOKUP(H40,PELIGROS!A$1:G$445,2,0)</f>
        <v>Hongos</v>
      </c>
      <c r="H40" s="30" t="s">
        <v>104</v>
      </c>
      <c r="I40" s="30" t="str">
        <f t="shared" si="5"/>
        <v>BIOLÓGICO</v>
      </c>
      <c r="J40" s="29" t="str">
        <f>VLOOKUP(H40,PELIGROS!A$2:G$445,3,0)</f>
        <v>Micosis</v>
      </c>
      <c r="K40" s="31" t="s">
        <v>29</v>
      </c>
      <c r="L40" s="29" t="str">
        <f>VLOOKUP(H40,PELIGROS!A$2:G$445,4,0)</f>
        <v>Inspecciones planeadas e inspecciones no planeadas, procedimientos de programas de seguridad y salud en el trabajo</v>
      </c>
      <c r="M40" s="29" t="str">
        <f>VLOOKUP(H40,PELIGROS!A$2:G$445,5,0)</f>
        <v>Programa de vacunación, exámenes periódicos</v>
      </c>
      <c r="N40" s="31">
        <v>2</v>
      </c>
      <c r="O40" s="30">
        <v>3</v>
      </c>
      <c r="P40" s="30">
        <v>10</v>
      </c>
      <c r="Q40" s="30">
        <f t="shared" si="0"/>
        <v>6</v>
      </c>
      <c r="R40" s="30">
        <f t="shared" si="1"/>
        <v>60</v>
      </c>
      <c r="S40" s="30" t="str">
        <f t="shared" si="2"/>
        <v>M-6</v>
      </c>
      <c r="T40" s="32" t="str">
        <f t="shared" si="3"/>
        <v>III</v>
      </c>
      <c r="U40" s="32" t="str">
        <f t="shared" si="4"/>
        <v>Mejorable</v>
      </c>
      <c r="V40" s="90"/>
      <c r="W40" s="29" t="str">
        <f>VLOOKUP(H40,PELIGROS!A$2:G$445,6,0)</f>
        <v>Micosis</v>
      </c>
      <c r="X40" s="31" t="s">
        <v>29</v>
      </c>
      <c r="Y40" s="31" t="s">
        <v>29</v>
      </c>
      <c r="Z40" s="31" t="s">
        <v>29</v>
      </c>
      <c r="AA40" s="29" t="s">
        <v>1227</v>
      </c>
      <c r="AB40" s="29" t="str">
        <f>VLOOKUP(H40,PELIGROS!A$2:G$445,7,0)</f>
        <v xml:space="preserve">Riesgo Biológico, Autocuidado y/o Uso y manejo adecuado de E.P.P.
</v>
      </c>
      <c r="AC40" s="31" t="s">
        <v>29</v>
      </c>
      <c r="AD40" s="97"/>
    </row>
    <row r="41" spans="1:30" ht="57">
      <c r="A41" s="172"/>
      <c r="B41" s="175"/>
      <c r="C41" s="90"/>
      <c r="D41" s="90"/>
      <c r="E41" s="91"/>
      <c r="F41" s="90"/>
      <c r="G41" s="29" t="str">
        <f>VLOOKUP(H41,PELIGROS!A$1:G$445,2,0)</f>
        <v>Virus</v>
      </c>
      <c r="H41" s="30" t="s">
        <v>106</v>
      </c>
      <c r="I41" s="30" t="str">
        <f t="shared" si="5"/>
        <v>BIOLÓGICO</v>
      </c>
      <c r="J41" s="29" t="str">
        <f>VLOOKUP(H41,PELIGROS!A$2:G$445,3,0)</f>
        <v>Infecciones Virales</v>
      </c>
      <c r="K41" s="31" t="s">
        <v>29</v>
      </c>
      <c r="L41" s="29" t="str">
        <f>VLOOKUP(H41,PELIGROS!A$2:G$445,4,0)</f>
        <v>Inspecciones planeadas e inspecciones no planeadas, procedimientos de programas de seguridad y salud en el trabajo</v>
      </c>
      <c r="M41" s="29" t="str">
        <f>VLOOKUP(H41,PELIGROS!A$2:G$445,5,0)</f>
        <v>Programa de vacunación, bota pantalón, overol, guantes, tapabocas, mascarillas con filtros</v>
      </c>
      <c r="N41" s="31">
        <v>2</v>
      </c>
      <c r="O41" s="30">
        <v>3</v>
      </c>
      <c r="P41" s="30">
        <v>10</v>
      </c>
      <c r="Q41" s="30">
        <f t="shared" si="0"/>
        <v>6</v>
      </c>
      <c r="R41" s="30">
        <f t="shared" si="1"/>
        <v>60</v>
      </c>
      <c r="S41" s="30" t="str">
        <f t="shared" si="2"/>
        <v>M-6</v>
      </c>
      <c r="T41" s="32" t="str">
        <f t="shared" si="3"/>
        <v>III</v>
      </c>
      <c r="U41" s="32" t="str">
        <f t="shared" si="4"/>
        <v>Mejorable</v>
      </c>
      <c r="V41" s="90"/>
      <c r="W41" s="29" t="str">
        <f>VLOOKUP(H41,PELIGROS!A$2:G$445,6,0)</f>
        <v xml:space="preserve">Enfermedades Infectocontagiosas
</v>
      </c>
      <c r="X41" s="31" t="s">
        <v>29</v>
      </c>
      <c r="Y41" s="31" t="s">
        <v>29</v>
      </c>
      <c r="Z41" s="31" t="s">
        <v>29</v>
      </c>
      <c r="AA41" s="29" t="s">
        <v>1227</v>
      </c>
      <c r="AB41" s="29" t="str">
        <f>VLOOKUP(H41,PELIGROS!A$2:G$445,7,0)</f>
        <v xml:space="preserve">Riesgo Biológico, Autocuidado y/o Uso y manejo adecuado de E.P.P.
</v>
      </c>
      <c r="AC41" s="31" t="s">
        <v>29</v>
      </c>
      <c r="AD41" s="97"/>
    </row>
    <row r="42" spans="1:30" ht="57">
      <c r="A42" s="172"/>
      <c r="B42" s="175"/>
      <c r="C42" s="90"/>
      <c r="D42" s="90"/>
      <c r="E42" s="91"/>
      <c r="F42" s="90"/>
      <c r="G42" s="29" t="str">
        <f>VLOOKUP(H42,PELIGROS!A$1:G$445,2,0)</f>
        <v>INFRAROJA, ULTRAVIOLETA, VISIBLE, RADIOFRECUENCIA, MICROONDAS, LASER</v>
      </c>
      <c r="H42" s="30" t="s">
        <v>60</v>
      </c>
      <c r="I42" s="30" t="str">
        <f t="shared" si="5"/>
        <v>FÍSICO</v>
      </c>
      <c r="J42" s="29" t="str">
        <f>VLOOKUP(H42,PELIGROS!A$2:G$445,3,0)</f>
        <v>CÁNCER, LESIONES DÉRMICAS Y OCULARES</v>
      </c>
      <c r="K42" s="31" t="s">
        <v>29</v>
      </c>
      <c r="L42" s="29" t="str">
        <f>VLOOKUP(H42,PELIGROS!A$2:G$445,4,0)</f>
        <v>Inspecciones planeadas e inspecciones no planeadas, procedimientos de programas de seguridad y salud en el trabajo</v>
      </c>
      <c r="M42" s="29" t="str">
        <f>VLOOKUP(H42,PELIGROS!A$2:G$445,5,0)</f>
        <v>PROGRAMA BLOQUEADOR SOLAR</v>
      </c>
      <c r="N42" s="31">
        <v>6</v>
      </c>
      <c r="O42" s="30">
        <v>2</v>
      </c>
      <c r="P42" s="30">
        <v>10</v>
      </c>
      <c r="Q42" s="30">
        <f t="shared" si="0"/>
        <v>12</v>
      </c>
      <c r="R42" s="30">
        <f t="shared" si="1"/>
        <v>120</v>
      </c>
      <c r="S42" s="30" t="str">
        <f t="shared" si="2"/>
        <v>A-12</v>
      </c>
      <c r="T42" s="32" t="str">
        <f t="shared" si="3"/>
        <v>III</v>
      </c>
      <c r="U42" s="32" t="str">
        <f t="shared" si="4"/>
        <v>Mejorable</v>
      </c>
      <c r="V42" s="90"/>
      <c r="W42" s="29" t="str">
        <f>VLOOKUP(H42,PELIGROS!A$2:G$445,6,0)</f>
        <v>CÁNCER</v>
      </c>
      <c r="X42" s="31" t="s">
        <v>29</v>
      </c>
      <c r="Y42" s="31" t="s">
        <v>29</v>
      </c>
      <c r="Z42" s="31" t="s">
        <v>29</v>
      </c>
      <c r="AA42" s="29" t="s">
        <v>1227</v>
      </c>
      <c r="AB42" s="29" t="str">
        <f>VLOOKUP(H42,PELIGROS!A$2:G$445,7,0)</f>
        <v>N/A</v>
      </c>
      <c r="AC42" s="31" t="s">
        <v>1198</v>
      </c>
      <c r="AD42" s="97"/>
    </row>
    <row r="43" spans="1:30" ht="71.25">
      <c r="A43" s="172"/>
      <c r="B43" s="175"/>
      <c r="C43" s="90"/>
      <c r="D43" s="90"/>
      <c r="E43" s="91"/>
      <c r="F43" s="90"/>
      <c r="G43" s="29" t="str">
        <f>VLOOKUP(H43,PELIGROS!A$1:G$445,2,0)</f>
        <v>GASES Y VAPORES</v>
      </c>
      <c r="H43" s="30" t="s">
        <v>1105</v>
      </c>
      <c r="I43" s="30" t="str">
        <f t="shared" si="5"/>
        <v>QUÍMICO</v>
      </c>
      <c r="J43" s="29" t="str">
        <f>VLOOKUP(H43,PELIGROS!A$2:G$445,3,0)</f>
        <v xml:space="preserve"> LESIONES EN LA PIEL, IRRITACIÓN EN VÍAS  RESPIRATORIAS, MUERTE</v>
      </c>
      <c r="K43" s="31" t="s">
        <v>29</v>
      </c>
      <c r="L43" s="29" t="str">
        <f>VLOOKUP(H43,PELIGROS!A$2:G$445,4,0)</f>
        <v>Inspecciones planeadas e inspecciones no planeadas, procedimientos de programas de seguridad y salud en el trabajo</v>
      </c>
      <c r="M43" s="29" t="str">
        <f>VLOOKUP(H43,PELIGROS!A$2:G$445,5,0)</f>
        <v>EPP TAPABOCAS, CARETAS CON FILTROS</v>
      </c>
      <c r="N43" s="31">
        <v>2</v>
      </c>
      <c r="O43" s="30">
        <v>3</v>
      </c>
      <c r="P43" s="30">
        <v>25</v>
      </c>
      <c r="Q43" s="30">
        <f t="shared" si="0"/>
        <v>6</v>
      </c>
      <c r="R43" s="30">
        <f t="shared" si="1"/>
        <v>150</v>
      </c>
      <c r="S43" s="30" t="str">
        <f t="shared" si="2"/>
        <v>M-6</v>
      </c>
      <c r="T43" s="32" t="str">
        <f t="shared" si="3"/>
        <v>II</v>
      </c>
      <c r="U43" s="32" t="str">
        <f t="shared" si="4"/>
        <v>No Aceptable o Aceptable Con Control Especifico</v>
      </c>
      <c r="V43" s="90"/>
      <c r="W43" s="29" t="str">
        <f>VLOOKUP(H43,PELIGROS!A$2:G$445,6,0)</f>
        <v xml:space="preserve"> MUERTE</v>
      </c>
      <c r="X43" s="31" t="s">
        <v>29</v>
      </c>
      <c r="Y43" s="31" t="s">
        <v>29</v>
      </c>
      <c r="Z43" s="31" t="s">
        <v>29</v>
      </c>
      <c r="AA43" s="29" t="s">
        <v>1227</v>
      </c>
      <c r="AB43" s="29" t="str">
        <f>VLOOKUP(H43,PELIGROS!A$2:G$445,7,0)</f>
        <v>USO Y MANEJO ADECUADO DE E.P.P.</v>
      </c>
      <c r="AC43" s="31" t="s">
        <v>1212</v>
      </c>
      <c r="AD43" s="97"/>
    </row>
    <row r="44" spans="1:30" ht="85.5">
      <c r="A44" s="172"/>
      <c r="B44" s="175"/>
      <c r="C44" s="90"/>
      <c r="D44" s="90"/>
      <c r="E44" s="91"/>
      <c r="F44" s="90"/>
      <c r="G44" s="29" t="str">
        <f>VLOOKUP(H44,PELIGROS!A$1:G$445,2,0)</f>
        <v>CONCENTRACIÓN EN ACTIVIDADES DE ALTO DESEMPEÑO MENTAL</v>
      </c>
      <c r="H44" s="30" t="s">
        <v>65</v>
      </c>
      <c r="I44" s="30" t="str">
        <f t="shared" si="5"/>
        <v>PSICOSOCIAL</v>
      </c>
      <c r="J44" s="29" t="str">
        <f>VLOOKUP(H44,PELIGROS!A$2:G$445,3,0)</f>
        <v>ESTRÉS, CEFALEA, IRRITABILIDAD</v>
      </c>
      <c r="K44" s="31" t="s">
        <v>29</v>
      </c>
      <c r="L44" s="29" t="str">
        <f>VLOOKUP(H44,PELIGROS!A$2:G$445,4,0)</f>
        <v>N/A</v>
      </c>
      <c r="M44" s="29" t="str">
        <f>VLOOKUP(H44,PELIGROS!A$2:G$445,5,0)</f>
        <v>PVE PSICOSOCIAL</v>
      </c>
      <c r="N44" s="31">
        <v>2</v>
      </c>
      <c r="O44" s="30">
        <v>3</v>
      </c>
      <c r="P44" s="30">
        <v>10</v>
      </c>
      <c r="Q44" s="30">
        <f t="shared" si="0"/>
        <v>6</v>
      </c>
      <c r="R44" s="30">
        <f t="shared" si="1"/>
        <v>60</v>
      </c>
      <c r="S44" s="30" t="str">
        <f t="shared" si="2"/>
        <v>M-6</v>
      </c>
      <c r="T44" s="32" t="str">
        <f t="shared" si="3"/>
        <v>III</v>
      </c>
      <c r="U44" s="32" t="str">
        <f t="shared" si="4"/>
        <v>Mejorable</v>
      </c>
      <c r="V44" s="90"/>
      <c r="W44" s="29" t="str">
        <f>VLOOKUP(H44,PELIGROS!A$2:G$445,6,0)</f>
        <v>ESTRÉS</v>
      </c>
      <c r="X44" s="31" t="s">
        <v>29</v>
      </c>
      <c r="Y44" s="31" t="s">
        <v>29</v>
      </c>
      <c r="Z44" s="31" t="s">
        <v>29</v>
      </c>
      <c r="AA44" s="29" t="s">
        <v>1227</v>
      </c>
      <c r="AB44" s="29" t="str">
        <f>VLOOKUP(H44,PELIGROS!A$2:G$445,7,0)</f>
        <v>N/A</v>
      </c>
      <c r="AC44" s="31" t="s">
        <v>1199</v>
      </c>
      <c r="AD44" s="97"/>
    </row>
    <row r="45" spans="1:30" ht="71.25">
      <c r="A45" s="172"/>
      <c r="B45" s="175"/>
      <c r="C45" s="90"/>
      <c r="D45" s="90"/>
      <c r="E45" s="91"/>
      <c r="F45" s="90"/>
      <c r="G45" s="29" t="str">
        <f>VLOOKUP(H45,PELIGROS!A$1:G$445,2,0)</f>
        <v>Forzadas, Prolongadas</v>
      </c>
      <c r="H45" s="30" t="s">
        <v>37</v>
      </c>
      <c r="I45" s="30" t="str">
        <f t="shared" si="5"/>
        <v>BIOMECÁNICO</v>
      </c>
      <c r="J45" s="29" t="str">
        <f>VLOOKUP(H45,PELIGROS!A$2:G$445,3,0)</f>
        <v xml:space="preserve">Lesiones osteomusculares, lesiones osteoarticulares
</v>
      </c>
      <c r="K45" s="31" t="s">
        <v>29</v>
      </c>
      <c r="L45" s="29" t="str">
        <f>VLOOKUP(H45,PELIGROS!A$2:G$445,4,0)</f>
        <v>Inspecciones planeadas e inspecciones no planeadas, procedimientos de programas de seguridad y salud en el trabajo</v>
      </c>
      <c r="M45" s="29" t="str">
        <f>VLOOKUP(H45,PELIGROS!A$2:G$445,5,0)</f>
        <v>PVE Biomecánico, programa pausas activas, exámenes periódicos, recomendaciones, control de posturas</v>
      </c>
      <c r="N45" s="31">
        <v>2</v>
      </c>
      <c r="O45" s="30">
        <v>2</v>
      </c>
      <c r="P45" s="30">
        <v>25</v>
      </c>
      <c r="Q45" s="30">
        <f t="shared" si="0"/>
        <v>4</v>
      </c>
      <c r="R45" s="30">
        <f t="shared" si="1"/>
        <v>100</v>
      </c>
      <c r="S45" s="30" t="str">
        <f t="shared" si="2"/>
        <v>B-4</v>
      </c>
      <c r="T45" s="32" t="str">
        <f t="shared" si="3"/>
        <v>III</v>
      </c>
      <c r="U45" s="32" t="str">
        <f t="shared" si="4"/>
        <v>Mejorable</v>
      </c>
      <c r="V45" s="90"/>
      <c r="W45" s="29" t="str">
        <f>VLOOKUP(H45,PELIGROS!A$2:G$445,6,0)</f>
        <v>Enfermedades Osteomusculares</v>
      </c>
      <c r="X45" s="31" t="s">
        <v>29</v>
      </c>
      <c r="Y45" s="31" t="s">
        <v>29</v>
      </c>
      <c r="Z45" s="31" t="s">
        <v>29</v>
      </c>
      <c r="AA45" s="29" t="s">
        <v>1227</v>
      </c>
      <c r="AB45" s="29" t="str">
        <f>VLOOKUP(H45,PELIGROS!A$2:G$445,7,0)</f>
        <v>Prevención en lesiones osteomusculares, líderes de pausas activas</v>
      </c>
      <c r="AC45" s="31" t="s">
        <v>1204</v>
      </c>
      <c r="AD45" s="97"/>
    </row>
    <row r="46" spans="1:30" ht="71.25">
      <c r="A46" s="172"/>
      <c r="B46" s="175"/>
      <c r="C46" s="90"/>
      <c r="D46" s="90"/>
      <c r="E46" s="91"/>
      <c r="F46" s="90"/>
      <c r="G46" s="29" t="str">
        <f>VLOOKUP(H46,PELIGROS!A$1:G$445,2,0)</f>
        <v>Movimientos repetitivos, Miembros Superiores</v>
      </c>
      <c r="H46" s="30" t="s">
        <v>1108</v>
      </c>
      <c r="I46" s="30" t="str">
        <f t="shared" si="5"/>
        <v>BIOMECÁNICO</v>
      </c>
      <c r="J46" s="29" t="str">
        <f>VLOOKUP(H46,PELIGROS!A$2:G$445,3,0)</f>
        <v>Lesiones Musculoesqueléticas</v>
      </c>
      <c r="K46" s="31" t="s">
        <v>29</v>
      </c>
      <c r="L46" s="29" t="str">
        <f>VLOOKUP(H46,PELIGROS!A$2:G$445,4,0)</f>
        <v>N/A</v>
      </c>
      <c r="M46" s="29" t="str">
        <f>VLOOKUP(H46,PELIGROS!A$2:G$445,5,0)</f>
        <v>PVE Biomecánico, programa pausas activas, exámenes periódicos, recomendaciones, control de posturas</v>
      </c>
      <c r="N46" s="31">
        <v>2</v>
      </c>
      <c r="O46" s="30">
        <v>2</v>
      </c>
      <c r="P46" s="30">
        <v>10</v>
      </c>
      <c r="Q46" s="30">
        <f t="shared" si="0"/>
        <v>4</v>
      </c>
      <c r="R46" s="30">
        <f t="shared" si="1"/>
        <v>40</v>
      </c>
      <c r="S46" s="30" t="str">
        <f t="shared" si="2"/>
        <v>B-4</v>
      </c>
      <c r="T46" s="32" t="str">
        <f t="shared" si="3"/>
        <v>III</v>
      </c>
      <c r="U46" s="32" t="str">
        <f t="shared" si="4"/>
        <v>Mejorable</v>
      </c>
      <c r="V46" s="90"/>
      <c r="W46" s="29" t="str">
        <f>VLOOKUP(H46,PELIGROS!A$2:G$445,6,0)</f>
        <v>Enfermedades Musculoesqueléticas</v>
      </c>
      <c r="X46" s="31" t="s">
        <v>29</v>
      </c>
      <c r="Y46" s="31" t="s">
        <v>29</v>
      </c>
      <c r="Z46" s="31" t="s">
        <v>29</v>
      </c>
      <c r="AA46" s="29" t="s">
        <v>1227</v>
      </c>
      <c r="AB46" s="29" t="str">
        <f>VLOOKUP(H46,PELIGROS!A$2:G$445,7,0)</f>
        <v>Prevención en lesiones osteomusculares, líderes de pausas activas</v>
      </c>
      <c r="AC46" s="31" t="s">
        <v>1204</v>
      </c>
      <c r="AD46" s="97"/>
    </row>
    <row r="47" spans="1:30" ht="66">
      <c r="A47" s="172"/>
      <c r="B47" s="175"/>
      <c r="C47" s="90"/>
      <c r="D47" s="90"/>
      <c r="E47" s="91"/>
      <c r="F47" s="90"/>
      <c r="G47" s="29" t="str">
        <f>VLOOKUP(H47,PELIGROS!A$1:G$445,2,0)</f>
        <v>Atropellamiento, Envestir</v>
      </c>
      <c r="H47" s="30" t="s">
        <v>1071</v>
      </c>
      <c r="I47" s="30" t="str">
        <f t="shared" si="5"/>
        <v>CONDICIONES DE SEGURIDAD</v>
      </c>
      <c r="J47" s="29" t="str">
        <f>VLOOKUP(H47,PELIGROS!A$2:G$445,3,0)</f>
        <v>Lesiones, pérdidas materiales, muerte</v>
      </c>
      <c r="K47" s="31" t="s">
        <v>29</v>
      </c>
      <c r="L47" s="29" t="str">
        <f>VLOOKUP(H47,PELIGROS!A$2:G$445,4,0)</f>
        <v>Inspecciones planeadas e inspecciones no planeadas, procedimientos de programas de seguridad y salud en el trabajo</v>
      </c>
      <c r="M47" s="29" t="str">
        <f>VLOOKUP(H47,PELIGROS!A$2:G$445,5,0)</f>
        <v>Programa de seguridad vial, señalización</v>
      </c>
      <c r="N47" s="31">
        <v>2</v>
      </c>
      <c r="O47" s="30">
        <v>3</v>
      </c>
      <c r="P47" s="30">
        <v>60</v>
      </c>
      <c r="Q47" s="30">
        <f t="shared" si="0"/>
        <v>6</v>
      </c>
      <c r="R47" s="30">
        <f t="shared" si="1"/>
        <v>360</v>
      </c>
      <c r="S47" s="30" t="str">
        <f t="shared" si="2"/>
        <v>M-6</v>
      </c>
      <c r="T47" s="32" t="str">
        <f t="shared" si="3"/>
        <v>II</v>
      </c>
      <c r="U47" s="32" t="str">
        <f t="shared" si="4"/>
        <v>No Aceptable o Aceptable Con Control Especifico</v>
      </c>
      <c r="V47" s="90"/>
      <c r="W47" s="29" t="str">
        <f>VLOOKUP(H47,PELIGROS!A$2:G$445,6,0)</f>
        <v>Muerte</v>
      </c>
      <c r="X47" s="31" t="s">
        <v>29</v>
      </c>
      <c r="Y47" s="31" t="s">
        <v>29</v>
      </c>
      <c r="Z47" s="31" t="s">
        <v>29</v>
      </c>
      <c r="AA47" s="29" t="s">
        <v>1227</v>
      </c>
      <c r="AB47" s="29" t="str">
        <f>VLOOKUP(H47,PELIGROS!A$2:G$445,7,0)</f>
        <v>Seguridad vial y manejo defensivo, aseguramiento de áreas de trabajo</v>
      </c>
      <c r="AC47" s="31" t="s">
        <v>1200</v>
      </c>
      <c r="AD47" s="97"/>
    </row>
    <row r="48" spans="1:30" ht="66">
      <c r="A48" s="172"/>
      <c r="B48" s="175"/>
      <c r="C48" s="90"/>
      <c r="D48" s="90"/>
      <c r="E48" s="91"/>
      <c r="F48" s="90"/>
      <c r="G48" s="29" t="str">
        <f>VLOOKUP(H48,PELIGROS!A$1:G$445,2,0)</f>
        <v>Superficies de trabajo irregulares o deslizantes</v>
      </c>
      <c r="H48" s="30" t="s">
        <v>571</v>
      </c>
      <c r="I48" s="30" t="str">
        <f t="shared" si="5"/>
        <v>CONDICIONES DE SEGURIDAD</v>
      </c>
      <c r="J48" s="29" t="str">
        <f>VLOOKUP(H48,PELIGROS!A$2:G$445,3,0)</f>
        <v>Caídas del mismo nivel, fracturas, golpe con objetos, caídas de objetos, obstrucción de rutas de evacuación</v>
      </c>
      <c r="K48" s="31" t="s">
        <v>29</v>
      </c>
      <c r="L48" s="29" t="str">
        <f>VLOOKUP(H48,PELIGROS!A$2:G$445,4,0)</f>
        <v>N/A</v>
      </c>
      <c r="M48" s="29" t="str">
        <f>VLOOKUP(H48,PELIGROS!A$2:G$445,5,0)</f>
        <v>N/A</v>
      </c>
      <c r="N48" s="31">
        <v>2</v>
      </c>
      <c r="O48" s="30">
        <v>3</v>
      </c>
      <c r="P48" s="30">
        <v>25</v>
      </c>
      <c r="Q48" s="30">
        <f t="shared" si="0"/>
        <v>6</v>
      </c>
      <c r="R48" s="30">
        <f t="shared" si="1"/>
        <v>150</v>
      </c>
      <c r="S48" s="30" t="str">
        <f t="shared" si="2"/>
        <v>M-6</v>
      </c>
      <c r="T48" s="32" t="str">
        <f t="shared" si="3"/>
        <v>II</v>
      </c>
      <c r="U48" s="32" t="str">
        <f t="shared" si="4"/>
        <v>No Aceptable o Aceptable Con Control Especifico</v>
      </c>
      <c r="V48" s="90"/>
      <c r="W48" s="29" t="str">
        <f>VLOOKUP(H48,PELIGROS!A$2:G$445,6,0)</f>
        <v>Caídas de distinto nivel</v>
      </c>
      <c r="X48" s="31" t="s">
        <v>29</v>
      </c>
      <c r="Y48" s="31" t="s">
        <v>29</v>
      </c>
      <c r="Z48" s="31" t="s">
        <v>29</v>
      </c>
      <c r="AA48" s="29" t="s">
        <v>1227</v>
      </c>
      <c r="AB48" s="29" t="str">
        <f>VLOOKUP(H48,PELIGROS!A$2:G$445,7,0)</f>
        <v>Pautas Básicas en orden y aseo en el lugar de trabajo, actos y condiciones inseguras</v>
      </c>
      <c r="AC48" s="31" t="s">
        <v>1201</v>
      </c>
      <c r="AD48" s="97"/>
    </row>
    <row r="49" spans="1:30" ht="85.5">
      <c r="A49" s="172"/>
      <c r="B49" s="175"/>
      <c r="C49" s="90"/>
      <c r="D49" s="90"/>
      <c r="E49" s="91"/>
      <c r="F49" s="90"/>
      <c r="G49" s="29" t="str">
        <f>VLOOKUP(H49,PELIGROS!A$1:G$445,2,0)</f>
        <v>Atraco, golpiza, atentados y secuestrados</v>
      </c>
      <c r="H49" s="30" t="s">
        <v>51</v>
      </c>
      <c r="I49" s="30" t="str">
        <f t="shared" si="5"/>
        <v>CONDICIONES DE SEGURIDAD</v>
      </c>
      <c r="J49" s="29" t="str">
        <f>VLOOKUP(H49,PELIGROS!A$2:G$445,3,0)</f>
        <v>Estrés, golpes, Secuestros</v>
      </c>
      <c r="K49" s="31" t="s">
        <v>29</v>
      </c>
      <c r="L49" s="29" t="str">
        <f>VLOOKUP(H49,PELIGROS!A$2:G$445,4,0)</f>
        <v>Inspecciones planeadas e inspecciones no planeadas, procedimientos de programas de seguridad y salud en el trabajo</v>
      </c>
      <c r="M49" s="29" t="str">
        <f>VLOOKUP(H49,PELIGROS!A$2:G$445,5,0)</f>
        <v xml:space="preserve">Uniformes Corporativos, Chaquetas corporativas, Carnetización
</v>
      </c>
      <c r="N49" s="31">
        <v>2</v>
      </c>
      <c r="O49" s="30">
        <v>3</v>
      </c>
      <c r="P49" s="30">
        <v>60</v>
      </c>
      <c r="Q49" s="30">
        <f t="shared" si="0"/>
        <v>6</v>
      </c>
      <c r="R49" s="30">
        <f t="shared" si="1"/>
        <v>360</v>
      </c>
      <c r="S49" s="30" t="str">
        <f t="shared" si="2"/>
        <v>M-6</v>
      </c>
      <c r="T49" s="32" t="str">
        <f t="shared" si="3"/>
        <v>II</v>
      </c>
      <c r="U49" s="32" t="str">
        <f t="shared" si="4"/>
        <v>No Aceptable o Aceptable Con Control Especifico</v>
      </c>
      <c r="V49" s="90"/>
      <c r="W49" s="29" t="str">
        <f>VLOOKUP(H49,PELIGROS!A$2:G$445,6,0)</f>
        <v>Secuestros</v>
      </c>
      <c r="X49" s="31" t="s">
        <v>29</v>
      </c>
      <c r="Y49" s="31" t="s">
        <v>29</v>
      </c>
      <c r="Z49" s="31" t="s">
        <v>29</v>
      </c>
      <c r="AA49" s="29" t="s">
        <v>1227</v>
      </c>
      <c r="AB49" s="29" t="str">
        <f>VLOOKUP(H49,PELIGROS!A$2:G$445,7,0)</f>
        <v>N/A</v>
      </c>
      <c r="AC49" s="31" t="s">
        <v>1205</v>
      </c>
      <c r="AD49" s="97"/>
    </row>
    <row r="50" spans="1:30" ht="57">
      <c r="A50" s="172"/>
      <c r="B50" s="175"/>
      <c r="C50" s="90"/>
      <c r="D50" s="90"/>
      <c r="E50" s="91"/>
      <c r="F50" s="90"/>
      <c r="G50" s="29" t="str">
        <f>VLOOKUP(H50,PELIGROS!A$1:G$445,2,0)</f>
        <v>MANTENIMIENTO DE PUENTE GRUAS, LIMPIEZA DE CANALES, MANTENIMIENTO DE INSTALACIONES LOCATIVAS, MANTENIMIENTO Y REPARACIÓN DE POZOS</v>
      </c>
      <c r="H50" s="29" t="s">
        <v>593</v>
      </c>
      <c r="I50" s="29" t="s">
        <v>1222</v>
      </c>
      <c r="J50" s="29" t="str">
        <f>VLOOKUP(H50,PELIGROS!A$2:G$445,3,0)</f>
        <v>LESIONES, FRACTURAS, MUERTE</v>
      </c>
      <c r="K50" s="31" t="s">
        <v>29</v>
      </c>
      <c r="L50" s="29" t="str">
        <f>VLOOKUP(H50,PELIGROS!A$2:G$445,4,0)</f>
        <v>Inspecciones planeadas e inspecciones no planeadas, procedimientos de programas de seguridad y salud en el trabajo</v>
      </c>
      <c r="M50" s="29" t="str">
        <f>VLOOKUP(H50,PELIGROS!A$2:G$445,5,0)</f>
        <v>EPP</v>
      </c>
      <c r="N50" s="31">
        <v>2</v>
      </c>
      <c r="O50" s="29">
        <v>2</v>
      </c>
      <c r="P50" s="29">
        <v>60</v>
      </c>
      <c r="Q50" s="29">
        <f t="shared" si="0"/>
        <v>4</v>
      </c>
      <c r="R50" s="29">
        <f t="shared" si="1"/>
        <v>240</v>
      </c>
      <c r="S50" s="29" t="str">
        <f t="shared" si="2"/>
        <v>B-4</v>
      </c>
      <c r="T50" s="34" t="str">
        <f t="shared" si="3"/>
        <v>II</v>
      </c>
      <c r="U50" s="34" t="str">
        <f t="shared" si="4"/>
        <v>No Aceptable o Aceptable Con Control Especifico</v>
      </c>
      <c r="V50" s="90"/>
      <c r="W50" s="29" t="str">
        <f>VLOOKUP(H50,PELIGROS!A$2:G$445,6,0)</f>
        <v>MUERTE</v>
      </c>
      <c r="X50" s="31" t="s">
        <v>29</v>
      </c>
      <c r="Y50" s="31" t="s">
        <v>29</v>
      </c>
      <c r="Z50" s="31" t="s">
        <v>29</v>
      </c>
      <c r="AA50" s="31" t="s">
        <v>29</v>
      </c>
      <c r="AB50" s="31" t="s">
        <v>1249</v>
      </c>
      <c r="AC50" s="31" t="s">
        <v>1248</v>
      </c>
      <c r="AD50" s="97"/>
    </row>
    <row r="51" spans="1:30" ht="66">
      <c r="A51" s="172"/>
      <c r="B51" s="175"/>
      <c r="C51" s="90"/>
      <c r="D51" s="90"/>
      <c r="E51" s="91"/>
      <c r="F51" s="90"/>
      <c r="G51" s="29" t="str">
        <f>VLOOKUP(H51,PELIGROS!A$1:G$445,2,0)</f>
        <v>SISMOS, INCENDIOS, INUNDACIONES, TERREMOTOS, VENDAVALES, DERRUMBE</v>
      </c>
      <c r="H51" s="30" t="s">
        <v>55</v>
      </c>
      <c r="I51" s="30" t="str">
        <f t="shared" si="5"/>
        <v>FENÓMENOS NATURALES</v>
      </c>
      <c r="J51" s="29" t="str">
        <f>VLOOKUP(H51,PELIGROS!A$2:G$445,3,0)</f>
        <v>SISMOS, INCENDIOS, INUNDACIONES, TERREMOTOS, VENDAVALES</v>
      </c>
      <c r="K51" s="31" t="s">
        <v>29</v>
      </c>
      <c r="L51" s="29" t="str">
        <f>VLOOKUP(H51,PELIGROS!A$2:G$445,4,0)</f>
        <v>Inspecciones planeadas e inspecciones no planeadas, procedimientos de programas de seguridad y salud en el trabajo</v>
      </c>
      <c r="M51" s="29" t="str">
        <f>VLOOKUP(H51,PELIGROS!A$2:G$445,5,0)</f>
        <v>BRIGADAS DE EMERGENCIAS</v>
      </c>
      <c r="N51" s="31">
        <v>2</v>
      </c>
      <c r="O51" s="30">
        <v>1</v>
      </c>
      <c r="P51" s="30">
        <v>100</v>
      </c>
      <c r="Q51" s="30">
        <f t="shared" si="0"/>
        <v>2</v>
      </c>
      <c r="R51" s="30">
        <f t="shared" si="1"/>
        <v>200</v>
      </c>
      <c r="S51" s="30" t="str">
        <f t="shared" si="2"/>
        <v>B-2</v>
      </c>
      <c r="T51" s="32" t="str">
        <f t="shared" si="3"/>
        <v>II</v>
      </c>
      <c r="U51" s="32" t="str">
        <f t="shared" si="4"/>
        <v>No Aceptable o Aceptable Con Control Especifico</v>
      </c>
      <c r="V51" s="90"/>
      <c r="W51" s="29" t="str">
        <f>VLOOKUP(H51,PELIGROS!A$2:G$445,6,0)</f>
        <v>MUERTE</v>
      </c>
      <c r="X51" s="31" t="s">
        <v>29</v>
      </c>
      <c r="Y51" s="31" t="s">
        <v>29</v>
      </c>
      <c r="Z51" s="31" t="s">
        <v>29</v>
      </c>
      <c r="AA51" s="29" t="s">
        <v>1202</v>
      </c>
      <c r="AB51" s="29" t="str">
        <f>VLOOKUP(H51,PELIGROS!A$2:G$445,7,0)</f>
        <v>ENTRENAMIENTO DE LA BRIGADA; DIVULGACIÓN DE PLAN DE EMERGENCIA</v>
      </c>
      <c r="AC51" s="31" t="s">
        <v>1203</v>
      </c>
      <c r="AD51" s="97"/>
    </row>
    <row r="52" spans="1:30" ht="51" customHeight="1">
      <c r="A52" s="172"/>
      <c r="B52" s="175"/>
      <c r="C52" s="93" t="s">
        <v>1260</v>
      </c>
      <c r="D52" s="93" t="s">
        <v>1278</v>
      </c>
      <c r="E52" s="94" t="s">
        <v>987</v>
      </c>
      <c r="F52" s="93" t="s">
        <v>1196</v>
      </c>
      <c r="G52" s="35" t="str">
        <f>VLOOKUP(H52,PELIGROS!A$1:G$445,2,0)</f>
        <v>Bacteria</v>
      </c>
      <c r="H52" s="36" t="s">
        <v>96</v>
      </c>
      <c r="I52" s="36" t="str">
        <f t="shared" si="5"/>
        <v>BIOLÓGICO</v>
      </c>
      <c r="J52" s="35" t="str">
        <f>VLOOKUP(H52,PELIGROS!A$2:G$445,3,0)</f>
        <v>Infecciones producidas por Bacterianas</v>
      </c>
      <c r="K52" s="37" t="s">
        <v>29</v>
      </c>
      <c r="L52" s="35" t="str">
        <f>VLOOKUP(H52,PELIGROS!A$2:G$445,4,0)</f>
        <v>Inspecciones planeadas e inspecciones no planeadas, procedimientos de programas de seguridad y salud en el trabajo</v>
      </c>
      <c r="M52" s="35" t="str">
        <f>VLOOKUP(H52,PELIGROS!A$2:G$445,5,0)</f>
        <v>Programa de vacunación, bota pantalón, overol, guantes, tapabocas, mascarillas con filtros</v>
      </c>
      <c r="N52" s="37">
        <v>2</v>
      </c>
      <c r="O52" s="36">
        <v>3</v>
      </c>
      <c r="P52" s="36">
        <v>10</v>
      </c>
      <c r="Q52" s="36">
        <f t="shared" si="0"/>
        <v>6</v>
      </c>
      <c r="R52" s="36">
        <f t="shared" si="1"/>
        <v>60</v>
      </c>
      <c r="S52" s="36" t="str">
        <f t="shared" si="2"/>
        <v>M-6</v>
      </c>
      <c r="T52" s="38" t="str">
        <f t="shared" si="3"/>
        <v>III</v>
      </c>
      <c r="U52" s="38" t="str">
        <f t="shared" si="4"/>
        <v>Mejorable</v>
      </c>
      <c r="V52" s="93">
        <v>2</v>
      </c>
      <c r="W52" s="35" t="str">
        <f>VLOOKUP(H52,PELIGROS!A$2:G$445,6,0)</f>
        <v xml:space="preserve">Enfermedades Infectocontagiosas
</v>
      </c>
      <c r="X52" s="37" t="s">
        <v>29</v>
      </c>
      <c r="Y52" s="37" t="s">
        <v>29</v>
      </c>
      <c r="Z52" s="37" t="s">
        <v>29</v>
      </c>
      <c r="AA52" s="35" t="s">
        <v>1227</v>
      </c>
      <c r="AB52" s="35" t="str">
        <f>VLOOKUP(H52,PELIGROS!A$2:G$445,7,0)</f>
        <v xml:space="preserve">Riesgo Biológico, Autocuidado y/o Uso y manejo adecuado de E.P.P.
</v>
      </c>
      <c r="AC52" s="37" t="s">
        <v>1206</v>
      </c>
      <c r="AD52" s="98" t="s">
        <v>1197</v>
      </c>
    </row>
    <row r="53" spans="1:30" ht="57">
      <c r="A53" s="172"/>
      <c r="B53" s="175"/>
      <c r="C53" s="93"/>
      <c r="D53" s="93"/>
      <c r="E53" s="94"/>
      <c r="F53" s="93"/>
      <c r="G53" s="35" t="str">
        <f>VLOOKUP(H53,PELIGROS!A$1:G$445,2,0)</f>
        <v>Hongos</v>
      </c>
      <c r="H53" s="36" t="s">
        <v>104</v>
      </c>
      <c r="I53" s="36" t="str">
        <f t="shared" si="5"/>
        <v>BIOLÓGICO</v>
      </c>
      <c r="J53" s="35" t="str">
        <f>VLOOKUP(H53,PELIGROS!A$2:G$445,3,0)</f>
        <v>Micosis</v>
      </c>
      <c r="K53" s="37" t="s">
        <v>29</v>
      </c>
      <c r="L53" s="35" t="str">
        <f>VLOOKUP(H53,PELIGROS!A$2:G$445,4,0)</f>
        <v>Inspecciones planeadas e inspecciones no planeadas, procedimientos de programas de seguridad y salud en el trabajo</v>
      </c>
      <c r="M53" s="35" t="str">
        <f>VLOOKUP(H53,PELIGROS!A$2:G$445,5,0)</f>
        <v>Programa de vacunación, exámenes periódicos</v>
      </c>
      <c r="N53" s="37">
        <v>2</v>
      </c>
      <c r="O53" s="36">
        <v>3</v>
      </c>
      <c r="P53" s="36">
        <v>10</v>
      </c>
      <c r="Q53" s="36">
        <f t="shared" si="0"/>
        <v>6</v>
      </c>
      <c r="R53" s="36">
        <f t="shared" si="1"/>
        <v>60</v>
      </c>
      <c r="S53" s="36" t="str">
        <f t="shared" si="2"/>
        <v>M-6</v>
      </c>
      <c r="T53" s="38" t="str">
        <f t="shared" si="3"/>
        <v>III</v>
      </c>
      <c r="U53" s="38" t="str">
        <f t="shared" si="4"/>
        <v>Mejorable</v>
      </c>
      <c r="V53" s="93"/>
      <c r="W53" s="35" t="str">
        <f>VLOOKUP(H53,PELIGROS!A$2:G$445,6,0)</f>
        <v>Micosis</v>
      </c>
      <c r="X53" s="37" t="s">
        <v>29</v>
      </c>
      <c r="Y53" s="37" t="s">
        <v>29</v>
      </c>
      <c r="Z53" s="37" t="s">
        <v>29</v>
      </c>
      <c r="AA53" s="35" t="s">
        <v>1227</v>
      </c>
      <c r="AB53" s="35" t="str">
        <f>VLOOKUP(H53,PELIGROS!A$2:G$445,7,0)</f>
        <v xml:space="preserve">Riesgo Biológico, Autocuidado y/o Uso y manejo adecuado de E.P.P.
</v>
      </c>
      <c r="AC53" s="37" t="s">
        <v>29</v>
      </c>
      <c r="AD53" s="98"/>
    </row>
    <row r="54" spans="1:30" ht="57">
      <c r="A54" s="172"/>
      <c r="B54" s="175"/>
      <c r="C54" s="93"/>
      <c r="D54" s="93"/>
      <c r="E54" s="94"/>
      <c r="F54" s="93"/>
      <c r="G54" s="35" t="str">
        <f>VLOOKUP(H54,PELIGROS!A$1:G$445,2,0)</f>
        <v>Virus</v>
      </c>
      <c r="H54" s="36" t="s">
        <v>106</v>
      </c>
      <c r="I54" s="36" t="str">
        <f t="shared" si="5"/>
        <v>BIOLÓGICO</v>
      </c>
      <c r="J54" s="35" t="str">
        <f>VLOOKUP(H54,PELIGROS!A$2:G$445,3,0)</f>
        <v>Infecciones Virales</v>
      </c>
      <c r="K54" s="37" t="s">
        <v>29</v>
      </c>
      <c r="L54" s="35" t="str">
        <f>VLOOKUP(H54,PELIGROS!A$2:G$445,4,0)</f>
        <v>Inspecciones planeadas e inspecciones no planeadas, procedimientos de programas de seguridad y salud en el trabajo</v>
      </c>
      <c r="M54" s="35" t="str">
        <f>VLOOKUP(H54,PELIGROS!A$2:G$445,5,0)</f>
        <v>Programa de vacunación, bota pantalón, overol, guantes, tapabocas, mascarillas con filtros</v>
      </c>
      <c r="N54" s="37">
        <v>2</v>
      </c>
      <c r="O54" s="36">
        <v>3</v>
      </c>
      <c r="P54" s="36">
        <v>10</v>
      </c>
      <c r="Q54" s="36">
        <f t="shared" si="0"/>
        <v>6</v>
      </c>
      <c r="R54" s="36">
        <f t="shared" si="1"/>
        <v>60</v>
      </c>
      <c r="S54" s="36" t="str">
        <f t="shared" si="2"/>
        <v>M-6</v>
      </c>
      <c r="T54" s="38" t="str">
        <f t="shared" si="3"/>
        <v>III</v>
      </c>
      <c r="U54" s="38" t="str">
        <f t="shared" si="4"/>
        <v>Mejorable</v>
      </c>
      <c r="V54" s="93"/>
      <c r="W54" s="35" t="str">
        <f>VLOOKUP(H54,PELIGROS!A$2:G$445,6,0)</f>
        <v xml:space="preserve">Enfermedades Infectocontagiosas
</v>
      </c>
      <c r="X54" s="37" t="s">
        <v>29</v>
      </c>
      <c r="Y54" s="37" t="s">
        <v>29</v>
      </c>
      <c r="Z54" s="37" t="s">
        <v>29</v>
      </c>
      <c r="AA54" s="35" t="s">
        <v>1227</v>
      </c>
      <c r="AB54" s="35" t="str">
        <f>VLOOKUP(H54,PELIGROS!A$2:G$445,7,0)</f>
        <v xml:space="preserve">Riesgo Biológico, Autocuidado y/o Uso y manejo adecuado de E.P.P.
</v>
      </c>
      <c r="AC54" s="37" t="s">
        <v>29</v>
      </c>
      <c r="AD54" s="98"/>
    </row>
    <row r="55" spans="1:30" ht="66">
      <c r="A55" s="172"/>
      <c r="B55" s="175"/>
      <c r="C55" s="93"/>
      <c r="D55" s="93"/>
      <c r="E55" s="94"/>
      <c r="F55" s="93"/>
      <c r="G55" s="35" t="str">
        <f>VLOOKUP(H55,PELIGROS!A$1:G$445,2,0)</f>
        <v>INFRAROJA, ULTRAVIOLETA, VISIBLE, RADIOFRECUENCIA, MICROONDAS, LASER</v>
      </c>
      <c r="H55" s="36" t="s">
        <v>60</v>
      </c>
      <c r="I55" s="36" t="str">
        <f t="shared" si="5"/>
        <v>FÍSICO</v>
      </c>
      <c r="J55" s="35" t="str">
        <f>VLOOKUP(H55,PELIGROS!A$2:G$445,3,0)</f>
        <v>CÁNCER, LESIONES DÉRMICAS Y OCULARES</v>
      </c>
      <c r="K55" s="37" t="s">
        <v>29</v>
      </c>
      <c r="L55" s="35" t="str">
        <f>VLOOKUP(H55,PELIGROS!A$2:G$445,4,0)</f>
        <v>Inspecciones planeadas e inspecciones no planeadas, procedimientos de programas de seguridad y salud en el trabajo</v>
      </c>
      <c r="M55" s="35" t="str">
        <f>VLOOKUP(H55,PELIGROS!A$2:G$445,5,0)</f>
        <v>PROGRAMA BLOQUEADOR SOLAR</v>
      </c>
      <c r="N55" s="37">
        <v>6</v>
      </c>
      <c r="O55" s="36">
        <v>4</v>
      </c>
      <c r="P55" s="36">
        <v>10</v>
      </c>
      <c r="Q55" s="36">
        <f t="shared" si="0"/>
        <v>24</v>
      </c>
      <c r="R55" s="36">
        <f t="shared" si="1"/>
        <v>240</v>
      </c>
      <c r="S55" s="36" t="str">
        <f t="shared" si="2"/>
        <v>MA-24</v>
      </c>
      <c r="T55" s="38" t="str">
        <f t="shared" si="3"/>
        <v>II</v>
      </c>
      <c r="U55" s="38" t="str">
        <f t="shared" si="4"/>
        <v>No Aceptable o Aceptable Con Control Especifico</v>
      </c>
      <c r="V55" s="93"/>
      <c r="W55" s="35" t="str">
        <f>VLOOKUP(H55,PELIGROS!A$2:G$445,6,0)</f>
        <v>CÁNCER</v>
      </c>
      <c r="X55" s="37" t="s">
        <v>29</v>
      </c>
      <c r="Y55" s="37" t="s">
        <v>29</v>
      </c>
      <c r="Z55" s="37" t="s">
        <v>29</v>
      </c>
      <c r="AA55" s="35" t="s">
        <v>1227</v>
      </c>
      <c r="AB55" s="35" t="str">
        <f>VLOOKUP(H55,PELIGROS!A$2:G$445,7,0)</f>
        <v>N/A</v>
      </c>
      <c r="AC55" s="37" t="s">
        <v>1198</v>
      </c>
      <c r="AD55" s="98"/>
    </row>
    <row r="56" spans="1:30" ht="71.25">
      <c r="A56" s="172"/>
      <c r="B56" s="175"/>
      <c r="C56" s="93"/>
      <c r="D56" s="93"/>
      <c r="E56" s="94"/>
      <c r="F56" s="93"/>
      <c r="G56" s="35" t="str">
        <f>VLOOKUP(H56,PELIGROS!A$1:G$445,2,0)</f>
        <v>GASES Y VAPORES</v>
      </c>
      <c r="H56" s="36" t="s">
        <v>1105</v>
      </c>
      <c r="I56" s="36" t="str">
        <f t="shared" si="5"/>
        <v>QUÍMICO</v>
      </c>
      <c r="J56" s="35" t="str">
        <f>VLOOKUP(H56,PELIGROS!A$2:G$445,3,0)</f>
        <v xml:space="preserve"> LESIONES EN LA PIEL, IRRITACIÓN EN VÍAS  RESPIRATORIAS, MUERTE</v>
      </c>
      <c r="K56" s="37" t="s">
        <v>29</v>
      </c>
      <c r="L56" s="35" t="str">
        <f>VLOOKUP(H56,PELIGROS!A$2:G$445,4,0)</f>
        <v>Inspecciones planeadas e inspecciones no planeadas, procedimientos de programas de seguridad y salud en el trabajo</v>
      </c>
      <c r="M56" s="35" t="str">
        <f>VLOOKUP(H56,PELIGROS!A$2:G$445,5,0)</f>
        <v>EPP TAPABOCAS, CARETAS CON FILTROS</v>
      </c>
      <c r="N56" s="37">
        <v>2</v>
      </c>
      <c r="O56" s="36">
        <v>3</v>
      </c>
      <c r="P56" s="36">
        <v>10</v>
      </c>
      <c r="Q56" s="36">
        <f t="shared" si="0"/>
        <v>6</v>
      </c>
      <c r="R56" s="36">
        <f t="shared" si="1"/>
        <v>60</v>
      </c>
      <c r="S56" s="36" t="str">
        <f t="shared" si="2"/>
        <v>M-6</v>
      </c>
      <c r="T56" s="38" t="str">
        <f t="shared" si="3"/>
        <v>III</v>
      </c>
      <c r="U56" s="38" t="str">
        <f t="shared" si="4"/>
        <v>Mejorable</v>
      </c>
      <c r="V56" s="93"/>
      <c r="W56" s="35" t="str">
        <f>VLOOKUP(H56,PELIGROS!A$2:G$445,6,0)</f>
        <v xml:space="preserve"> MUERTE</v>
      </c>
      <c r="X56" s="37" t="s">
        <v>29</v>
      </c>
      <c r="Y56" s="37" t="s">
        <v>29</v>
      </c>
      <c r="Z56" s="37" t="s">
        <v>29</v>
      </c>
      <c r="AA56" s="35" t="s">
        <v>1227</v>
      </c>
      <c r="AB56" s="35" t="str">
        <f>VLOOKUP(H56,PELIGROS!A$2:G$445,7,0)</f>
        <v>USO Y MANEJO ADECUADO DE E.P.P.</v>
      </c>
      <c r="AC56" s="37" t="s">
        <v>1212</v>
      </c>
      <c r="AD56" s="98"/>
    </row>
    <row r="57" spans="1:30" ht="85.5">
      <c r="A57" s="172"/>
      <c r="B57" s="175"/>
      <c r="C57" s="93"/>
      <c r="D57" s="93"/>
      <c r="E57" s="94"/>
      <c r="F57" s="93"/>
      <c r="G57" s="35" t="str">
        <f>VLOOKUP(H57,PELIGROS!A$1:G$445,2,0)</f>
        <v>CONCENTRACIÓN EN ACTIVIDADES DE ALTO DESEMPEÑO MENTAL</v>
      </c>
      <c r="H57" s="36" t="s">
        <v>65</v>
      </c>
      <c r="I57" s="36" t="str">
        <f t="shared" si="5"/>
        <v>PSICOSOCIAL</v>
      </c>
      <c r="J57" s="35" t="str">
        <f>VLOOKUP(H57,PELIGROS!A$2:G$445,3,0)</f>
        <v>ESTRÉS, CEFALEA, IRRITABILIDAD</v>
      </c>
      <c r="K57" s="37" t="s">
        <v>29</v>
      </c>
      <c r="L57" s="35" t="str">
        <f>VLOOKUP(H57,PELIGROS!A$2:G$445,4,0)</f>
        <v>N/A</v>
      </c>
      <c r="M57" s="35" t="str">
        <f>VLOOKUP(H57,PELIGROS!A$2:G$445,5,0)</f>
        <v>PVE PSICOSOCIAL</v>
      </c>
      <c r="N57" s="37">
        <v>2</v>
      </c>
      <c r="O57" s="36">
        <v>3</v>
      </c>
      <c r="P57" s="36">
        <v>10</v>
      </c>
      <c r="Q57" s="36">
        <f t="shared" si="0"/>
        <v>6</v>
      </c>
      <c r="R57" s="36">
        <f t="shared" si="1"/>
        <v>60</v>
      </c>
      <c r="S57" s="36" t="str">
        <f t="shared" si="2"/>
        <v>M-6</v>
      </c>
      <c r="T57" s="38" t="str">
        <f t="shared" si="3"/>
        <v>III</v>
      </c>
      <c r="U57" s="38" t="str">
        <f t="shared" si="4"/>
        <v>Mejorable</v>
      </c>
      <c r="V57" s="93"/>
      <c r="W57" s="35" t="str">
        <f>VLOOKUP(H57,PELIGROS!A$2:G$445,6,0)</f>
        <v>ESTRÉS</v>
      </c>
      <c r="X57" s="37" t="s">
        <v>29</v>
      </c>
      <c r="Y57" s="37" t="s">
        <v>29</v>
      </c>
      <c r="Z57" s="37" t="s">
        <v>29</v>
      </c>
      <c r="AA57" s="35" t="s">
        <v>1227</v>
      </c>
      <c r="AB57" s="35" t="str">
        <f>VLOOKUP(H57,PELIGROS!A$2:G$445,7,0)</f>
        <v>N/A</v>
      </c>
      <c r="AC57" s="37" t="s">
        <v>1199</v>
      </c>
      <c r="AD57" s="98"/>
    </row>
    <row r="58" spans="1:30" ht="71.25">
      <c r="A58" s="172"/>
      <c r="B58" s="175"/>
      <c r="C58" s="93"/>
      <c r="D58" s="93"/>
      <c r="E58" s="94"/>
      <c r="F58" s="93"/>
      <c r="G58" s="35" t="str">
        <f>VLOOKUP(H58,PELIGROS!A$1:G$445,2,0)</f>
        <v>Forzadas, Prolongadas</v>
      </c>
      <c r="H58" s="36" t="s">
        <v>37</v>
      </c>
      <c r="I58" s="36" t="str">
        <f t="shared" si="5"/>
        <v>BIOMECÁNICO</v>
      </c>
      <c r="J58" s="35" t="str">
        <f>VLOOKUP(H58,PELIGROS!A$2:G$445,3,0)</f>
        <v xml:space="preserve">Lesiones osteomusculares, lesiones osteoarticulares
</v>
      </c>
      <c r="K58" s="37" t="s">
        <v>29</v>
      </c>
      <c r="L58" s="35" t="str">
        <f>VLOOKUP(H58,PELIGROS!A$2:G$445,4,0)</f>
        <v>Inspecciones planeadas e inspecciones no planeadas, procedimientos de programas de seguridad y salud en el trabajo</v>
      </c>
      <c r="M58" s="35" t="str">
        <f>VLOOKUP(H58,PELIGROS!A$2:G$445,5,0)</f>
        <v>PVE Biomecánico, programa pausas activas, exámenes periódicos, recomendaciones, control de posturas</v>
      </c>
      <c r="N58" s="37">
        <v>2</v>
      </c>
      <c r="O58" s="36">
        <v>3</v>
      </c>
      <c r="P58" s="36">
        <v>25</v>
      </c>
      <c r="Q58" s="36">
        <f t="shared" si="0"/>
        <v>6</v>
      </c>
      <c r="R58" s="36">
        <f t="shared" si="1"/>
        <v>150</v>
      </c>
      <c r="S58" s="36" t="str">
        <f t="shared" si="2"/>
        <v>M-6</v>
      </c>
      <c r="T58" s="38" t="str">
        <f t="shared" si="3"/>
        <v>II</v>
      </c>
      <c r="U58" s="38" t="str">
        <f t="shared" si="4"/>
        <v>No Aceptable o Aceptable Con Control Especifico</v>
      </c>
      <c r="V58" s="93"/>
      <c r="W58" s="35" t="str">
        <f>VLOOKUP(H58,PELIGROS!A$2:G$445,6,0)</f>
        <v>Enfermedades Osteomusculares</v>
      </c>
      <c r="X58" s="37" t="s">
        <v>29</v>
      </c>
      <c r="Y58" s="37" t="s">
        <v>29</v>
      </c>
      <c r="Z58" s="37" t="s">
        <v>29</v>
      </c>
      <c r="AA58" s="35" t="s">
        <v>1227</v>
      </c>
      <c r="AB58" s="35" t="str">
        <f>VLOOKUP(H58,PELIGROS!A$2:G$445,7,0)</f>
        <v>Prevención en lesiones osteomusculares, líderes de pausas activas</v>
      </c>
      <c r="AC58" s="37" t="s">
        <v>1204</v>
      </c>
      <c r="AD58" s="98"/>
    </row>
    <row r="59" spans="1:30" ht="71.25">
      <c r="A59" s="172"/>
      <c r="B59" s="175"/>
      <c r="C59" s="93"/>
      <c r="D59" s="93"/>
      <c r="E59" s="94"/>
      <c r="F59" s="93"/>
      <c r="G59" s="35" t="str">
        <f>VLOOKUP(H59,PELIGROS!A$1:G$445,2,0)</f>
        <v>Movimientos repetitivos, Miembros Superiores</v>
      </c>
      <c r="H59" s="36" t="s">
        <v>1108</v>
      </c>
      <c r="I59" s="36" t="str">
        <f t="shared" si="5"/>
        <v>BIOMECÁNICO</v>
      </c>
      <c r="J59" s="35" t="str">
        <f>VLOOKUP(H59,PELIGROS!A$2:G$445,3,0)</f>
        <v>Lesiones Musculoesqueléticas</v>
      </c>
      <c r="K59" s="37" t="s">
        <v>29</v>
      </c>
      <c r="L59" s="35" t="str">
        <f>VLOOKUP(H59,PELIGROS!A$2:G$445,4,0)</f>
        <v>N/A</v>
      </c>
      <c r="M59" s="35" t="str">
        <f>VLOOKUP(H59,PELIGROS!A$2:G$445,5,0)</f>
        <v>PVE Biomecánico, programa pausas activas, exámenes periódicos, recomendaciones, control de posturas</v>
      </c>
      <c r="N59" s="37">
        <v>2</v>
      </c>
      <c r="O59" s="36">
        <v>3</v>
      </c>
      <c r="P59" s="36">
        <v>25</v>
      </c>
      <c r="Q59" s="36">
        <f t="shared" si="0"/>
        <v>6</v>
      </c>
      <c r="R59" s="36">
        <f t="shared" si="1"/>
        <v>150</v>
      </c>
      <c r="S59" s="36" t="str">
        <f t="shared" si="2"/>
        <v>M-6</v>
      </c>
      <c r="T59" s="38" t="str">
        <f t="shared" si="3"/>
        <v>II</v>
      </c>
      <c r="U59" s="38" t="str">
        <f t="shared" si="4"/>
        <v>No Aceptable o Aceptable Con Control Especifico</v>
      </c>
      <c r="V59" s="93"/>
      <c r="W59" s="35" t="str">
        <f>VLOOKUP(H59,PELIGROS!A$2:G$445,6,0)</f>
        <v>Enfermedades Musculoesqueléticas</v>
      </c>
      <c r="X59" s="37" t="s">
        <v>29</v>
      </c>
      <c r="Y59" s="37" t="s">
        <v>29</v>
      </c>
      <c r="Z59" s="37" t="s">
        <v>29</v>
      </c>
      <c r="AA59" s="35" t="s">
        <v>1227</v>
      </c>
      <c r="AB59" s="35" t="str">
        <f>VLOOKUP(H59,PELIGROS!A$2:G$445,7,0)</f>
        <v>Prevención en lesiones osteomusculares, líderes de pausas activas</v>
      </c>
      <c r="AC59" s="37" t="s">
        <v>1204</v>
      </c>
      <c r="AD59" s="98"/>
    </row>
    <row r="60" spans="1:30" ht="66">
      <c r="A60" s="172"/>
      <c r="B60" s="175"/>
      <c r="C60" s="93"/>
      <c r="D60" s="93"/>
      <c r="E60" s="94"/>
      <c r="F60" s="93"/>
      <c r="G60" s="35" t="str">
        <f>VLOOKUP(H60,PELIGROS!A$1:G$445,2,0)</f>
        <v>Atropellamiento, Envestir</v>
      </c>
      <c r="H60" s="36" t="s">
        <v>1071</v>
      </c>
      <c r="I60" s="36" t="str">
        <f t="shared" si="5"/>
        <v>CONDICIONES DE SEGURIDAD</v>
      </c>
      <c r="J60" s="35" t="str">
        <f>VLOOKUP(H60,PELIGROS!A$2:G$445,3,0)</f>
        <v>Lesiones, pérdidas materiales, muerte</v>
      </c>
      <c r="K60" s="37" t="s">
        <v>29</v>
      </c>
      <c r="L60" s="35" t="str">
        <f>VLOOKUP(H60,PELIGROS!A$2:G$445,4,0)</f>
        <v>Inspecciones planeadas e inspecciones no planeadas, procedimientos de programas de seguridad y salud en el trabajo</v>
      </c>
      <c r="M60" s="35" t="str">
        <f>VLOOKUP(H60,PELIGROS!A$2:G$445,5,0)</f>
        <v>Programa de seguridad vial, señalización</v>
      </c>
      <c r="N60" s="37">
        <v>2</v>
      </c>
      <c r="O60" s="36">
        <v>3</v>
      </c>
      <c r="P60" s="36">
        <v>60</v>
      </c>
      <c r="Q60" s="36">
        <f t="shared" si="0"/>
        <v>6</v>
      </c>
      <c r="R60" s="36">
        <f t="shared" si="1"/>
        <v>360</v>
      </c>
      <c r="S60" s="36" t="str">
        <f t="shared" si="2"/>
        <v>M-6</v>
      </c>
      <c r="T60" s="38" t="str">
        <f t="shared" si="3"/>
        <v>II</v>
      </c>
      <c r="U60" s="38" t="str">
        <f t="shared" si="4"/>
        <v>No Aceptable o Aceptable Con Control Especifico</v>
      </c>
      <c r="V60" s="93"/>
      <c r="W60" s="35" t="str">
        <f>VLOOKUP(H60,PELIGROS!A$2:G$445,6,0)</f>
        <v>Muerte</v>
      </c>
      <c r="X60" s="37" t="s">
        <v>29</v>
      </c>
      <c r="Y60" s="37" t="s">
        <v>29</v>
      </c>
      <c r="Z60" s="37" t="s">
        <v>29</v>
      </c>
      <c r="AA60" s="35" t="s">
        <v>1227</v>
      </c>
      <c r="AB60" s="35" t="str">
        <f>VLOOKUP(H60,PELIGROS!A$2:G$445,7,0)</f>
        <v>Seguridad vial y manejo defensivo, aseguramiento de áreas de trabajo</v>
      </c>
      <c r="AC60" s="37" t="s">
        <v>1200</v>
      </c>
      <c r="AD60" s="98"/>
    </row>
    <row r="61" spans="1:30" ht="66">
      <c r="A61" s="172"/>
      <c r="B61" s="175"/>
      <c r="C61" s="93"/>
      <c r="D61" s="93"/>
      <c r="E61" s="94"/>
      <c r="F61" s="93"/>
      <c r="G61" s="35" t="str">
        <f>VLOOKUP(H61,PELIGROS!A$1:G$445,2,0)</f>
        <v>Superficies de trabajo irregulares o deslizantes</v>
      </c>
      <c r="H61" s="36" t="s">
        <v>571</v>
      </c>
      <c r="I61" s="36" t="str">
        <f t="shared" si="5"/>
        <v>CONDICIONES DE SEGURIDAD</v>
      </c>
      <c r="J61" s="35" t="str">
        <f>VLOOKUP(H61,PELIGROS!A$2:G$445,3,0)</f>
        <v>Caídas del mismo nivel, fracturas, golpe con objetos, caídas de objetos, obstrucción de rutas de evacuación</v>
      </c>
      <c r="K61" s="37" t="s">
        <v>29</v>
      </c>
      <c r="L61" s="35" t="str">
        <f>VLOOKUP(H61,PELIGROS!A$2:G$445,4,0)</f>
        <v>N/A</v>
      </c>
      <c r="M61" s="35" t="str">
        <f>VLOOKUP(H61,PELIGROS!A$2:G$445,5,0)</f>
        <v>N/A</v>
      </c>
      <c r="N61" s="37">
        <v>2</v>
      </c>
      <c r="O61" s="36">
        <v>3</v>
      </c>
      <c r="P61" s="36">
        <v>25</v>
      </c>
      <c r="Q61" s="36">
        <f t="shared" si="0"/>
        <v>6</v>
      </c>
      <c r="R61" s="36">
        <f t="shared" si="1"/>
        <v>150</v>
      </c>
      <c r="S61" s="36" t="str">
        <f t="shared" si="2"/>
        <v>M-6</v>
      </c>
      <c r="T61" s="38" t="str">
        <f t="shared" si="3"/>
        <v>II</v>
      </c>
      <c r="U61" s="38" t="str">
        <f t="shared" si="4"/>
        <v>No Aceptable o Aceptable Con Control Especifico</v>
      </c>
      <c r="V61" s="93"/>
      <c r="W61" s="35" t="str">
        <f>VLOOKUP(H61,PELIGROS!A$2:G$445,6,0)</f>
        <v>Caídas de distinto nivel</v>
      </c>
      <c r="X61" s="37" t="s">
        <v>29</v>
      </c>
      <c r="Y61" s="37" t="s">
        <v>29</v>
      </c>
      <c r="Z61" s="37" t="s">
        <v>29</v>
      </c>
      <c r="AA61" s="35" t="s">
        <v>1227</v>
      </c>
      <c r="AB61" s="35" t="str">
        <f>VLOOKUP(H61,PELIGROS!A$2:G$445,7,0)</f>
        <v>Pautas Básicas en orden y aseo en el lugar de trabajo, actos y condiciones inseguras</v>
      </c>
      <c r="AC61" s="37" t="s">
        <v>1201</v>
      </c>
      <c r="AD61" s="98"/>
    </row>
    <row r="62" spans="1:30" ht="71.25">
      <c r="A62" s="172"/>
      <c r="B62" s="175"/>
      <c r="C62" s="93"/>
      <c r="D62" s="93"/>
      <c r="E62" s="94"/>
      <c r="F62" s="93"/>
      <c r="G62" s="35" t="str">
        <f>VLOOKUP(H62,PELIGROS!A$1:G$445,2,0)</f>
        <v>Herramientas Manuales</v>
      </c>
      <c r="H62" s="36" t="s">
        <v>578</v>
      </c>
      <c r="I62" s="36" t="str">
        <f t="shared" si="5"/>
        <v>CONDICIONES DE SEGURIDAD</v>
      </c>
      <c r="J62" s="35" t="str">
        <f>VLOOKUP(H62,PELIGROS!A$2:G$445,3,0)</f>
        <v>Quemaduras, contusiones y lesiones</v>
      </c>
      <c r="K62" s="37" t="s">
        <v>29</v>
      </c>
      <c r="L62" s="35" t="str">
        <f>VLOOKUP(H62,PELIGROS!A$2:G$445,4,0)</f>
        <v>Inspecciones planeadas e inspecciones no planeadas, procedimientos de programas de seguridad y salud en el trabajo</v>
      </c>
      <c r="M62" s="35" t="str">
        <f>VLOOKUP(H62,PELIGROS!A$2:G$445,5,0)</f>
        <v>E.P.P.</v>
      </c>
      <c r="N62" s="37">
        <v>2</v>
      </c>
      <c r="O62" s="36">
        <v>3</v>
      </c>
      <c r="P62" s="36">
        <v>25</v>
      </c>
      <c r="Q62" s="36">
        <f t="shared" si="0"/>
        <v>6</v>
      </c>
      <c r="R62" s="36">
        <f t="shared" si="1"/>
        <v>150</v>
      </c>
      <c r="S62" s="36" t="str">
        <f t="shared" si="2"/>
        <v>M-6</v>
      </c>
      <c r="T62" s="38" t="str">
        <f t="shared" si="3"/>
        <v>II</v>
      </c>
      <c r="U62" s="38" t="str">
        <f t="shared" si="4"/>
        <v>No Aceptable o Aceptable Con Control Especifico</v>
      </c>
      <c r="V62" s="93"/>
      <c r="W62" s="35" t="str">
        <f>VLOOKUP(H62,PELIGROS!A$2:G$445,6,0)</f>
        <v>Amputación</v>
      </c>
      <c r="X62" s="37" t="s">
        <v>29</v>
      </c>
      <c r="Y62" s="37" t="s">
        <v>29</v>
      </c>
      <c r="Z62" s="37" t="s">
        <v>29</v>
      </c>
      <c r="AA62" s="35" t="s">
        <v>1227</v>
      </c>
      <c r="AB62" s="35" t="str">
        <f>VLOOKUP(H62,PELIGROS!A$2:G$445,7,0)</f>
        <v xml:space="preserve">
Uso y manejo adecuado de E.P.P., uso y manejo adecuado de herramientas manuales y/o máquinas y equipos</v>
      </c>
      <c r="AC62" s="37" t="s">
        <v>1243</v>
      </c>
      <c r="AD62" s="98"/>
    </row>
    <row r="63" spans="1:30" ht="85.5">
      <c r="A63" s="172"/>
      <c r="B63" s="175"/>
      <c r="C63" s="93"/>
      <c r="D63" s="93"/>
      <c r="E63" s="94"/>
      <c r="F63" s="93"/>
      <c r="G63" s="35" t="str">
        <f>VLOOKUP(H63,PELIGROS!A$1:G$445,2,0)</f>
        <v>Atraco, golpiza, atentados y secuestrados</v>
      </c>
      <c r="H63" s="36" t="s">
        <v>51</v>
      </c>
      <c r="I63" s="36" t="str">
        <f t="shared" si="5"/>
        <v>CONDICIONES DE SEGURIDAD</v>
      </c>
      <c r="J63" s="35" t="str">
        <f>VLOOKUP(H63,PELIGROS!A$2:G$445,3,0)</f>
        <v>Estrés, golpes, Secuestros</v>
      </c>
      <c r="K63" s="37" t="s">
        <v>29</v>
      </c>
      <c r="L63" s="35" t="str">
        <f>VLOOKUP(H63,PELIGROS!A$2:G$445,4,0)</f>
        <v>Inspecciones planeadas e inspecciones no planeadas, procedimientos de programas de seguridad y salud en el trabajo</v>
      </c>
      <c r="M63" s="35" t="str">
        <f>VLOOKUP(H63,PELIGROS!A$2:G$445,5,0)</f>
        <v xml:space="preserve">Uniformes Corporativos, Chaquetas corporativas, Carnetización
</v>
      </c>
      <c r="N63" s="37">
        <v>2</v>
      </c>
      <c r="O63" s="36">
        <v>3</v>
      </c>
      <c r="P63" s="36">
        <v>60</v>
      </c>
      <c r="Q63" s="36">
        <f t="shared" si="0"/>
        <v>6</v>
      </c>
      <c r="R63" s="36">
        <f t="shared" si="1"/>
        <v>360</v>
      </c>
      <c r="S63" s="36" t="str">
        <f t="shared" si="2"/>
        <v>M-6</v>
      </c>
      <c r="T63" s="38" t="str">
        <f t="shared" si="3"/>
        <v>II</v>
      </c>
      <c r="U63" s="38" t="str">
        <f t="shared" si="4"/>
        <v>No Aceptable o Aceptable Con Control Especifico</v>
      </c>
      <c r="V63" s="93"/>
      <c r="W63" s="35" t="str">
        <f>VLOOKUP(H63,PELIGROS!A$2:G$445,6,0)</f>
        <v>Secuestros</v>
      </c>
      <c r="X63" s="37" t="s">
        <v>29</v>
      </c>
      <c r="Y63" s="37" t="s">
        <v>29</v>
      </c>
      <c r="Z63" s="37" t="s">
        <v>29</v>
      </c>
      <c r="AA63" s="35" t="s">
        <v>1227</v>
      </c>
      <c r="AB63" s="35" t="str">
        <f>VLOOKUP(H63,PELIGROS!A$2:G$445,7,0)</f>
        <v>N/A</v>
      </c>
      <c r="AC63" s="37" t="s">
        <v>1205</v>
      </c>
      <c r="AD63" s="98"/>
    </row>
    <row r="64" spans="1:30" ht="57">
      <c r="A64" s="173"/>
      <c r="B64" s="176"/>
      <c r="C64" s="167"/>
      <c r="D64" s="167"/>
      <c r="E64" s="168"/>
      <c r="F64" s="167"/>
      <c r="G64" s="35" t="str">
        <f>VLOOKUP(H64,PELIGROS!A$1:G$445,2,0)</f>
        <v>MANTENIMIENTO DE PUENTE GRUAS, LIMPIEZA DE CANALES, MANTENIMIENTO DE INSTALACIONES LOCATIVAS, MANTENIMIENTO Y REPARACIÓN DE POZOS</v>
      </c>
      <c r="H64" s="35" t="s">
        <v>593</v>
      </c>
      <c r="I64" s="35" t="s">
        <v>1222</v>
      </c>
      <c r="J64" s="35" t="str">
        <f>VLOOKUP(H64,PELIGROS!A$2:G$445,3,0)</f>
        <v>LESIONES, FRACTURAS, MUERTE</v>
      </c>
      <c r="K64" s="37" t="s">
        <v>29</v>
      </c>
      <c r="L64" s="35" t="str">
        <f>VLOOKUP(H64,PELIGROS!A$2:G$445,4,0)</f>
        <v>Inspecciones planeadas e inspecciones no planeadas, procedimientos de programas de seguridad y salud en el trabajo</v>
      </c>
      <c r="M64" s="35" t="str">
        <f>VLOOKUP(H64,PELIGROS!A$2:G$445,5,0)</f>
        <v>EPP</v>
      </c>
      <c r="N64" s="37">
        <v>2</v>
      </c>
      <c r="O64" s="35">
        <v>2</v>
      </c>
      <c r="P64" s="35">
        <v>60</v>
      </c>
      <c r="Q64" s="35">
        <f t="shared" si="0"/>
        <v>4</v>
      </c>
      <c r="R64" s="35">
        <f t="shared" si="1"/>
        <v>240</v>
      </c>
      <c r="S64" s="35" t="str">
        <f t="shared" si="2"/>
        <v>B-4</v>
      </c>
      <c r="T64" s="34" t="str">
        <f t="shared" si="3"/>
        <v>II</v>
      </c>
      <c r="U64" s="34" t="str">
        <f t="shared" si="4"/>
        <v>No Aceptable o Aceptable Con Control Especifico</v>
      </c>
      <c r="V64" s="167"/>
      <c r="W64" s="35" t="str">
        <f>VLOOKUP(H64,PELIGROS!A$2:G$445,6,0)</f>
        <v>MUERTE</v>
      </c>
      <c r="X64" s="37" t="s">
        <v>29</v>
      </c>
      <c r="Y64" s="37" t="s">
        <v>29</v>
      </c>
      <c r="Z64" s="37" t="s">
        <v>29</v>
      </c>
      <c r="AA64" s="37" t="s">
        <v>29</v>
      </c>
      <c r="AB64" s="37" t="s">
        <v>1249</v>
      </c>
      <c r="AC64" s="37" t="s">
        <v>1248</v>
      </c>
      <c r="AD64" s="166"/>
    </row>
    <row r="65" spans="1:30" ht="66.75" thickBot="1">
      <c r="A65" s="174"/>
      <c r="B65" s="177"/>
      <c r="C65" s="160"/>
      <c r="D65" s="160"/>
      <c r="E65" s="161"/>
      <c r="F65" s="160"/>
      <c r="G65" s="39" t="str">
        <f>VLOOKUP(H65,PELIGROS!A$1:G$445,2,0)</f>
        <v>SISMOS, INCENDIOS, INUNDACIONES, TERREMOTOS, VENDAVALES, DERRUMBE</v>
      </c>
      <c r="H65" s="40" t="s">
        <v>55</v>
      </c>
      <c r="I65" s="40" t="str">
        <f t="shared" si="5"/>
        <v>FENÓMENOS NATURALES</v>
      </c>
      <c r="J65" s="39" t="str">
        <f>VLOOKUP(H65,PELIGROS!A$2:G$445,3,0)</f>
        <v>SISMOS, INCENDIOS, INUNDACIONES, TERREMOTOS, VENDAVALES</v>
      </c>
      <c r="K65" s="41" t="s">
        <v>29</v>
      </c>
      <c r="L65" s="39" t="str">
        <f>VLOOKUP(H65,PELIGROS!A$2:G$445,4,0)</f>
        <v>Inspecciones planeadas e inspecciones no planeadas, procedimientos de programas de seguridad y salud en el trabajo</v>
      </c>
      <c r="M65" s="39" t="str">
        <f>VLOOKUP(H65,PELIGROS!A$2:G$445,5,0)</f>
        <v>BRIGADAS DE EMERGENCIAS</v>
      </c>
      <c r="N65" s="41">
        <v>2</v>
      </c>
      <c r="O65" s="40">
        <v>1</v>
      </c>
      <c r="P65" s="40">
        <v>100</v>
      </c>
      <c r="Q65" s="40">
        <f t="shared" si="0"/>
        <v>2</v>
      </c>
      <c r="R65" s="40">
        <f t="shared" si="1"/>
        <v>200</v>
      </c>
      <c r="S65" s="40" t="str">
        <f t="shared" si="2"/>
        <v>B-2</v>
      </c>
      <c r="T65" s="42" t="str">
        <f t="shared" si="3"/>
        <v>II</v>
      </c>
      <c r="U65" s="42" t="str">
        <f t="shared" si="4"/>
        <v>No Aceptable o Aceptable Con Control Especifico</v>
      </c>
      <c r="V65" s="160"/>
      <c r="W65" s="39" t="str">
        <f>VLOOKUP(H65,PELIGROS!A$2:G$445,6,0)</f>
        <v>MUERTE</v>
      </c>
      <c r="X65" s="41" t="s">
        <v>29</v>
      </c>
      <c r="Y65" s="41" t="s">
        <v>29</v>
      </c>
      <c r="Z65" s="41" t="s">
        <v>29</v>
      </c>
      <c r="AA65" s="39" t="s">
        <v>1202</v>
      </c>
      <c r="AB65" s="39" t="str">
        <f>VLOOKUP(H65,PELIGROS!A$2:G$445,7,0)</f>
        <v>ENTRENAMIENTO DE LA BRIGADA; DIVULGACIÓN DE PLAN DE EMERGENCIA</v>
      </c>
      <c r="AC65" s="41" t="s">
        <v>1203</v>
      </c>
      <c r="AD65" s="155"/>
    </row>
    <row r="67" spans="1:30" ht="13.5" thickBot="1"/>
    <row r="68" spans="1:30" ht="15.75" customHeight="1">
      <c r="A68" s="123" t="s">
        <v>1074</v>
      </c>
      <c r="B68" s="124"/>
      <c r="C68" s="124"/>
      <c r="D68" s="124"/>
      <c r="E68" s="124"/>
      <c r="F68" s="124"/>
      <c r="G68" s="125"/>
    </row>
    <row r="69" spans="1:30" ht="15.75" customHeight="1">
      <c r="A69" s="126" t="s">
        <v>1075</v>
      </c>
      <c r="B69" s="127"/>
      <c r="C69" s="127"/>
      <c r="D69" s="128" t="s">
        <v>1076</v>
      </c>
      <c r="E69" s="128"/>
      <c r="F69" s="128"/>
      <c r="G69" s="129"/>
    </row>
    <row r="70" spans="1:30" ht="33.75" customHeight="1">
      <c r="A70" s="68" t="s">
        <v>1230</v>
      </c>
      <c r="B70" s="69"/>
      <c r="C70" s="69"/>
      <c r="D70" s="69" t="s">
        <v>1231</v>
      </c>
      <c r="E70" s="69"/>
      <c r="F70" s="69"/>
      <c r="G70" s="86"/>
    </row>
    <row r="71" spans="1:30" ht="33.75" customHeight="1">
      <c r="A71" s="139" t="s">
        <v>1268</v>
      </c>
      <c r="B71" s="137"/>
      <c r="C71" s="137"/>
      <c r="D71" s="69" t="s">
        <v>1280</v>
      </c>
      <c r="E71" s="69"/>
      <c r="F71" s="69"/>
      <c r="G71" s="86"/>
    </row>
    <row r="72" spans="1:30" ht="33.75" customHeight="1">
      <c r="A72" s="139" t="s">
        <v>1268</v>
      </c>
      <c r="B72" s="137"/>
      <c r="C72" s="137"/>
      <c r="D72" s="69" t="s">
        <v>1281</v>
      </c>
      <c r="E72" s="69"/>
      <c r="F72" s="69"/>
      <c r="G72" s="86"/>
    </row>
    <row r="73" spans="1:30" ht="33.75" customHeight="1">
      <c r="A73" s="139" t="s">
        <v>1268</v>
      </c>
      <c r="B73" s="137"/>
      <c r="C73" s="137"/>
      <c r="D73" s="69" t="s">
        <v>1282</v>
      </c>
      <c r="E73" s="69"/>
      <c r="F73" s="69"/>
      <c r="G73" s="86"/>
    </row>
    <row r="74" spans="1:30" s="3" customFormat="1" ht="58.5" customHeight="1">
      <c r="A74" s="68" t="s">
        <v>1236</v>
      </c>
      <c r="B74" s="69"/>
      <c r="C74" s="69"/>
      <c r="D74" s="137" t="s">
        <v>1283</v>
      </c>
      <c r="E74" s="137"/>
      <c r="F74" s="137"/>
      <c r="G74" s="138"/>
      <c r="J74" s="1"/>
      <c r="K74" s="2"/>
      <c r="L74" s="2"/>
      <c r="M74" s="2"/>
      <c r="N74" s="1"/>
      <c r="O74" s="1"/>
      <c r="P74" s="1"/>
      <c r="Q74" s="1"/>
      <c r="R74" s="1"/>
      <c r="S74" s="1"/>
      <c r="T74" s="1"/>
      <c r="U74" s="1"/>
      <c r="V74" s="1"/>
      <c r="W74" s="1"/>
      <c r="X74" s="1"/>
      <c r="Y74" s="1"/>
      <c r="Z74" s="1"/>
      <c r="AA74" s="1"/>
      <c r="AB74" s="4"/>
      <c r="AC74" s="1"/>
      <c r="AD74" s="1"/>
    </row>
    <row r="75" spans="1:30" s="3" customFormat="1" ht="54" customHeight="1">
      <c r="A75" s="68" t="s">
        <v>1236</v>
      </c>
      <c r="B75" s="69"/>
      <c r="C75" s="69"/>
      <c r="D75" s="137" t="s">
        <v>1254</v>
      </c>
      <c r="E75" s="137"/>
      <c r="F75" s="137"/>
      <c r="G75" s="138"/>
      <c r="J75" s="1"/>
      <c r="K75" s="2"/>
      <c r="L75" s="2"/>
      <c r="M75" s="2"/>
      <c r="N75" s="1"/>
      <c r="O75" s="1"/>
      <c r="P75" s="1"/>
      <c r="Q75" s="1"/>
      <c r="R75" s="1"/>
      <c r="S75" s="1"/>
      <c r="T75" s="1"/>
      <c r="U75" s="1"/>
      <c r="V75" s="1"/>
      <c r="W75" s="1"/>
      <c r="X75" s="1"/>
      <c r="Y75" s="1"/>
      <c r="Z75" s="1"/>
      <c r="AA75" s="1"/>
      <c r="AB75" s="4"/>
      <c r="AC75" s="1"/>
      <c r="AD75" s="1"/>
    </row>
    <row r="76" spans="1:30" s="3" customFormat="1" ht="45.75" customHeight="1">
      <c r="A76" s="68" t="s">
        <v>1236</v>
      </c>
      <c r="B76" s="69"/>
      <c r="C76" s="69"/>
      <c r="D76" s="137" t="s">
        <v>1274</v>
      </c>
      <c r="E76" s="137"/>
      <c r="F76" s="137"/>
      <c r="G76" s="138"/>
      <c r="J76" s="1"/>
      <c r="K76" s="2"/>
      <c r="L76" s="2"/>
      <c r="M76" s="2"/>
      <c r="N76" s="1"/>
      <c r="O76" s="1"/>
      <c r="P76" s="1"/>
      <c r="Q76" s="1"/>
      <c r="R76" s="1"/>
      <c r="S76" s="1"/>
      <c r="T76" s="1"/>
      <c r="U76" s="1"/>
      <c r="V76" s="1"/>
      <c r="W76" s="1"/>
      <c r="X76" s="1"/>
      <c r="Y76" s="1"/>
      <c r="Z76" s="1"/>
      <c r="AA76" s="1"/>
      <c r="AB76" s="4"/>
      <c r="AC76" s="1"/>
      <c r="AD76" s="1"/>
    </row>
    <row r="77" spans="1:30" s="3" customFormat="1" ht="45.75" customHeight="1">
      <c r="A77" s="107" t="s">
        <v>1234</v>
      </c>
      <c r="B77" s="105"/>
      <c r="C77" s="105"/>
      <c r="D77" s="105" t="s">
        <v>1256</v>
      </c>
      <c r="E77" s="105"/>
      <c r="F77" s="105"/>
      <c r="G77" s="106"/>
      <c r="J77" s="1"/>
      <c r="K77" s="2"/>
      <c r="L77" s="2"/>
      <c r="M77" s="2"/>
      <c r="N77" s="1"/>
      <c r="O77" s="1"/>
      <c r="P77" s="1"/>
      <c r="Q77" s="1"/>
      <c r="R77" s="1"/>
      <c r="S77" s="1"/>
      <c r="T77" s="1"/>
      <c r="U77" s="1"/>
      <c r="V77" s="1"/>
      <c r="W77" s="1"/>
      <c r="X77" s="1"/>
      <c r="Y77" s="1"/>
      <c r="Z77" s="1"/>
      <c r="AA77" s="1"/>
      <c r="AB77" s="4"/>
      <c r="AC77" s="1"/>
      <c r="AD77" s="1"/>
    </row>
    <row r="78" spans="1:30" s="3" customFormat="1" ht="30" customHeight="1">
      <c r="A78" s="107" t="s">
        <v>1234</v>
      </c>
      <c r="B78" s="105"/>
      <c r="C78" s="105"/>
      <c r="D78" s="105" t="s">
        <v>1235</v>
      </c>
      <c r="E78" s="105"/>
      <c r="F78" s="105"/>
      <c r="G78" s="106"/>
      <c r="J78" s="1"/>
      <c r="K78" s="2"/>
      <c r="L78" s="2"/>
      <c r="M78" s="2"/>
      <c r="N78" s="1"/>
      <c r="O78" s="1"/>
      <c r="P78" s="1"/>
      <c r="Q78" s="1"/>
      <c r="R78" s="1"/>
      <c r="S78" s="1"/>
      <c r="T78" s="1"/>
      <c r="U78" s="1"/>
      <c r="V78" s="1"/>
      <c r="W78" s="1"/>
      <c r="X78" s="1"/>
      <c r="Y78" s="1"/>
      <c r="Z78" s="1"/>
      <c r="AA78" s="1"/>
      <c r="AB78" s="4"/>
      <c r="AC78" s="1"/>
      <c r="AD78" s="1"/>
    </row>
    <row r="79" spans="1:30" s="3" customFormat="1" ht="30" customHeight="1">
      <c r="A79" s="107" t="s">
        <v>1234</v>
      </c>
      <c r="B79" s="105"/>
      <c r="C79" s="105"/>
      <c r="D79" s="105" t="s">
        <v>1277</v>
      </c>
      <c r="E79" s="105"/>
      <c r="F79" s="105"/>
      <c r="G79" s="106"/>
      <c r="J79" s="1"/>
      <c r="K79" s="2"/>
      <c r="L79" s="2"/>
      <c r="M79" s="2"/>
      <c r="N79" s="1"/>
      <c r="O79" s="1"/>
      <c r="P79" s="1"/>
      <c r="Q79" s="1"/>
      <c r="R79" s="1"/>
      <c r="S79" s="1"/>
      <c r="T79" s="1"/>
      <c r="U79" s="1"/>
      <c r="V79" s="1"/>
      <c r="W79" s="1"/>
      <c r="X79" s="1"/>
      <c r="Y79" s="1"/>
      <c r="Z79" s="1"/>
      <c r="AA79" s="1"/>
      <c r="AB79" s="4"/>
      <c r="AC79" s="1"/>
      <c r="AD79" s="1"/>
    </row>
    <row r="80" spans="1:30" s="3" customFormat="1" ht="30" customHeight="1" thickBot="1">
      <c r="A80" s="169" t="s">
        <v>1234</v>
      </c>
      <c r="B80" s="170"/>
      <c r="C80" s="170"/>
      <c r="D80" s="170" t="s">
        <v>1284</v>
      </c>
      <c r="E80" s="170"/>
      <c r="F80" s="170"/>
      <c r="G80" s="171"/>
      <c r="J80" s="1"/>
      <c r="K80" s="2"/>
      <c r="L80" s="2"/>
      <c r="M80" s="2"/>
      <c r="N80" s="1"/>
      <c r="O80" s="1"/>
      <c r="P80" s="1"/>
      <c r="Q80" s="1"/>
      <c r="R80" s="1"/>
      <c r="S80" s="1"/>
      <c r="T80" s="1"/>
      <c r="U80" s="1"/>
      <c r="V80" s="1"/>
      <c r="W80" s="1"/>
      <c r="X80" s="1"/>
      <c r="Y80" s="1"/>
      <c r="Z80" s="1"/>
      <c r="AA80" s="1"/>
      <c r="AB80" s="4"/>
      <c r="AC80" s="1"/>
      <c r="AD80" s="1"/>
    </row>
  </sheetData>
  <mergeCells count="65">
    <mergeCell ref="A80:C80"/>
    <mergeCell ref="D80:G80"/>
    <mergeCell ref="A11:A65"/>
    <mergeCell ref="B11:B65"/>
    <mergeCell ref="A77:C77"/>
    <mergeCell ref="D77:G77"/>
    <mergeCell ref="A79:C79"/>
    <mergeCell ref="D79:G79"/>
    <mergeCell ref="C52:C65"/>
    <mergeCell ref="A75:C75"/>
    <mergeCell ref="D75:G75"/>
    <mergeCell ref="A76:C76"/>
    <mergeCell ref="D76:G76"/>
    <mergeCell ref="A78:C78"/>
    <mergeCell ref="D78:G78"/>
    <mergeCell ref="A72:C72"/>
    <mergeCell ref="AD52:AD65"/>
    <mergeCell ref="V52:V65"/>
    <mergeCell ref="F52:F65"/>
    <mergeCell ref="E52:E65"/>
    <mergeCell ref="D52:D65"/>
    <mergeCell ref="V39:V51"/>
    <mergeCell ref="AD39:AD51"/>
    <mergeCell ref="C11:C25"/>
    <mergeCell ref="D11:D25"/>
    <mergeCell ref="E11:E25"/>
    <mergeCell ref="F11:F25"/>
    <mergeCell ref="V11:V25"/>
    <mergeCell ref="D26:D38"/>
    <mergeCell ref="C26:C38"/>
    <mergeCell ref="C39:C51"/>
    <mergeCell ref="D39:D51"/>
    <mergeCell ref="E39:E51"/>
    <mergeCell ref="F39:F51"/>
    <mergeCell ref="AD11:AD25"/>
    <mergeCell ref="AD26:AD38"/>
    <mergeCell ref="V26:V38"/>
    <mergeCell ref="D72:G72"/>
    <mergeCell ref="A73:C73"/>
    <mergeCell ref="D73:G73"/>
    <mergeCell ref="A74:C74"/>
    <mergeCell ref="D74:G74"/>
    <mergeCell ref="A71:C71"/>
    <mergeCell ref="D71:G71"/>
    <mergeCell ref="J8:J10"/>
    <mergeCell ref="K8:M9"/>
    <mergeCell ref="N8:T9"/>
    <mergeCell ref="A8:A10"/>
    <mergeCell ref="B8:B10"/>
    <mergeCell ref="A68:G68"/>
    <mergeCell ref="A69:C69"/>
    <mergeCell ref="D69:G69"/>
    <mergeCell ref="A70:C70"/>
    <mergeCell ref="D70:G70"/>
    <mergeCell ref="F26:F38"/>
    <mergeCell ref="E26:E38"/>
    <mergeCell ref="U8:U9"/>
    <mergeCell ref="V8:W9"/>
    <mergeCell ref="X8:AD9"/>
    <mergeCell ref="C2:G2"/>
    <mergeCell ref="C3:G3"/>
    <mergeCell ref="C4:G4"/>
    <mergeCell ref="E5:G5"/>
    <mergeCell ref="C8:F9"/>
    <mergeCell ref="G8:H9"/>
  </mergeCells>
  <conditionalFormatting sqref="P11:P23 P65 P38:P49 P51:P63 P25:P36">
    <cfRule type="cellIs" priority="49" stopIfTrue="1" operator="equal">
      <formula>"10, 25, 50, 100"</formula>
    </cfRule>
  </conditionalFormatting>
  <conditionalFormatting sqref="U1:U10 U66:U1048576">
    <cfRule type="containsText" dxfId="43" priority="46" operator="containsText" text="No Aceptable o Aceptable con Control Especifico">
      <formula>NOT(ISERROR(SEARCH("No Aceptable o Aceptable con Control Especifico",U1)))</formula>
    </cfRule>
    <cfRule type="containsText" dxfId="42" priority="47" operator="containsText" text="No Aceptable">
      <formula>NOT(ISERROR(SEARCH("No Aceptable",U1)))</formula>
    </cfRule>
    <cfRule type="containsText" dxfId="41" priority="48" operator="containsText" text="No Aceptable o Aceptable con Control Especifico">
      <formula>NOT(ISERROR(SEARCH("No Aceptable o Aceptable con Control Especifico",U1)))</formula>
    </cfRule>
  </conditionalFormatting>
  <conditionalFormatting sqref="T1:T10 T66:T1048576">
    <cfRule type="cellIs" dxfId="40" priority="45" operator="equal">
      <formula>"II"</formula>
    </cfRule>
  </conditionalFormatting>
  <conditionalFormatting sqref="T11:T23 T65 T38:T49 T51:T63 T25:T36">
    <cfRule type="cellIs" dxfId="39" priority="41" stopIfTrue="1" operator="equal">
      <formula>"IV"</formula>
    </cfRule>
    <cfRule type="cellIs" dxfId="38" priority="42" stopIfTrue="1" operator="equal">
      <formula>"III"</formula>
    </cfRule>
    <cfRule type="cellIs" dxfId="37" priority="43" stopIfTrue="1" operator="equal">
      <formula>"II"</formula>
    </cfRule>
    <cfRule type="cellIs" dxfId="36" priority="44" stopIfTrue="1" operator="equal">
      <formula>"I"</formula>
    </cfRule>
  </conditionalFormatting>
  <conditionalFormatting sqref="U11:U23 U65 U38:U49 U51:U63 U25:U36">
    <cfRule type="cellIs" dxfId="35" priority="39" stopIfTrue="1" operator="equal">
      <formula>"No Aceptable"</formula>
    </cfRule>
    <cfRule type="cellIs" dxfId="34" priority="40" stopIfTrue="1" operator="equal">
      <formula>"Aceptable"</formula>
    </cfRule>
  </conditionalFormatting>
  <conditionalFormatting sqref="U11:U23 U65 U38:U49 U51:U63 U25:U36">
    <cfRule type="cellIs" dxfId="33" priority="38" stopIfTrue="1" operator="equal">
      <formula>"No Aceptable o Aceptable Con Control Especifico"</formula>
    </cfRule>
  </conditionalFormatting>
  <conditionalFormatting sqref="U11:U23 U65 U38:U49 U51:U63 U25:U36">
    <cfRule type="containsText" dxfId="32" priority="37" stopIfTrue="1" operator="containsText" text="Mejorable">
      <formula>NOT(ISERROR(SEARCH("Mejorable",U11)))</formula>
    </cfRule>
  </conditionalFormatting>
  <conditionalFormatting sqref="P24">
    <cfRule type="cellIs" priority="1" stopIfTrue="1" operator="equal">
      <formula>"10, 25, 50, 100"</formula>
    </cfRule>
  </conditionalFormatting>
  <conditionalFormatting sqref="T64">
    <cfRule type="cellIs" dxfId="31" priority="33" stopIfTrue="1" operator="equal">
      <formula>"IV"</formula>
    </cfRule>
    <cfRule type="cellIs" dxfId="30" priority="34" stopIfTrue="1" operator="equal">
      <formula>"III"</formula>
    </cfRule>
    <cfRule type="cellIs" dxfId="29" priority="35" stopIfTrue="1" operator="equal">
      <formula>"II"</formula>
    </cfRule>
    <cfRule type="cellIs" dxfId="28" priority="36" stopIfTrue="1" operator="equal">
      <formula>"I"</formula>
    </cfRule>
  </conditionalFormatting>
  <conditionalFormatting sqref="U64">
    <cfRule type="cellIs" dxfId="27" priority="31" stopIfTrue="1" operator="equal">
      <formula>"No Aceptable"</formula>
    </cfRule>
    <cfRule type="cellIs" dxfId="26" priority="32" stopIfTrue="1" operator="equal">
      <formula>"Aceptable"</formula>
    </cfRule>
  </conditionalFormatting>
  <conditionalFormatting sqref="U64">
    <cfRule type="cellIs" dxfId="25" priority="30" stopIfTrue="1" operator="equal">
      <formula>"No Aceptable o Aceptable Con Control Especifico"</formula>
    </cfRule>
  </conditionalFormatting>
  <conditionalFormatting sqref="U64">
    <cfRule type="containsText" dxfId="24" priority="29" stopIfTrue="1" operator="containsText" text="Mejorable">
      <formula>NOT(ISERROR(SEARCH("Mejorable",U64)))</formula>
    </cfRule>
  </conditionalFormatting>
  <conditionalFormatting sqref="P64">
    <cfRule type="cellIs" priority="28" stopIfTrue="1" operator="equal">
      <formula>"10, 25, 50, 100"</formula>
    </cfRule>
  </conditionalFormatting>
  <conditionalFormatting sqref="T37">
    <cfRule type="cellIs" dxfId="23" priority="24" stopIfTrue="1" operator="equal">
      <formula>"IV"</formula>
    </cfRule>
    <cfRule type="cellIs" dxfId="22" priority="25" stopIfTrue="1" operator="equal">
      <formula>"III"</formula>
    </cfRule>
    <cfRule type="cellIs" dxfId="21" priority="26" stopIfTrue="1" operator="equal">
      <formula>"II"</formula>
    </cfRule>
    <cfRule type="cellIs" dxfId="20" priority="27" stopIfTrue="1" operator="equal">
      <formula>"I"</formula>
    </cfRule>
  </conditionalFormatting>
  <conditionalFormatting sqref="U37">
    <cfRule type="cellIs" dxfId="19" priority="22" stopIfTrue="1" operator="equal">
      <formula>"No Aceptable"</formula>
    </cfRule>
    <cfRule type="cellIs" dxfId="18" priority="23" stopIfTrue="1" operator="equal">
      <formula>"Aceptable"</formula>
    </cfRule>
  </conditionalFormatting>
  <conditionalFormatting sqref="U37">
    <cfRule type="cellIs" dxfId="17" priority="21" stopIfTrue="1" operator="equal">
      <formula>"No Aceptable o Aceptable Con Control Especifico"</formula>
    </cfRule>
  </conditionalFormatting>
  <conditionalFormatting sqref="U37">
    <cfRule type="containsText" dxfId="16" priority="20" stopIfTrue="1" operator="containsText" text="Mejorable">
      <formula>NOT(ISERROR(SEARCH("Mejorable",U37)))</formula>
    </cfRule>
  </conditionalFormatting>
  <conditionalFormatting sqref="P37">
    <cfRule type="cellIs" priority="19" stopIfTrue="1" operator="equal">
      <formula>"10, 25, 50, 100"</formula>
    </cfRule>
  </conditionalFormatting>
  <conditionalFormatting sqref="T50">
    <cfRule type="cellIs" dxfId="15" priority="15" stopIfTrue="1" operator="equal">
      <formula>"IV"</formula>
    </cfRule>
    <cfRule type="cellIs" dxfId="14" priority="16" stopIfTrue="1" operator="equal">
      <formula>"III"</formula>
    </cfRule>
    <cfRule type="cellIs" dxfId="13" priority="17" stopIfTrue="1" operator="equal">
      <formula>"II"</formula>
    </cfRule>
    <cfRule type="cellIs" dxfId="12" priority="18" stopIfTrue="1" operator="equal">
      <formula>"I"</formula>
    </cfRule>
  </conditionalFormatting>
  <conditionalFormatting sqref="U50">
    <cfRule type="cellIs" dxfId="11" priority="13" stopIfTrue="1" operator="equal">
      <formula>"No Aceptable"</formula>
    </cfRule>
    <cfRule type="cellIs" dxfId="10" priority="14" stopIfTrue="1" operator="equal">
      <formula>"Aceptable"</formula>
    </cfRule>
  </conditionalFormatting>
  <conditionalFormatting sqref="U50">
    <cfRule type="cellIs" dxfId="9" priority="12" stopIfTrue="1" operator="equal">
      <formula>"No Aceptable o Aceptable Con Control Especifico"</formula>
    </cfRule>
  </conditionalFormatting>
  <conditionalFormatting sqref="U50">
    <cfRule type="containsText" dxfId="8" priority="11" stopIfTrue="1" operator="containsText" text="Mejorable">
      <formula>NOT(ISERROR(SEARCH("Mejorable",U50)))</formula>
    </cfRule>
  </conditionalFormatting>
  <conditionalFormatting sqref="P50">
    <cfRule type="cellIs" priority="10" stopIfTrue="1" operator="equal">
      <formula>"10, 25, 50, 100"</formula>
    </cfRule>
  </conditionalFormatting>
  <conditionalFormatting sqref="T24">
    <cfRule type="cellIs" dxfId="7" priority="6" stopIfTrue="1" operator="equal">
      <formula>"IV"</formula>
    </cfRule>
    <cfRule type="cellIs" dxfId="6" priority="7" stopIfTrue="1" operator="equal">
      <formula>"III"</formula>
    </cfRule>
    <cfRule type="cellIs" dxfId="5" priority="8" stopIfTrue="1" operator="equal">
      <formula>"II"</formula>
    </cfRule>
    <cfRule type="cellIs" dxfId="4" priority="9" stopIfTrue="1" operator="equal">
      <formula>"I"</formula>
    </cfRule>
  </conditionalFormatting>
  <conditionalFormatting sqref="U24">
    <cfRule type="cellIs" dxfId="3" priority="4" stopIfTrue="1" operator="equal">
      <formula>"No Aceptable"</formula>
    </cfRule>
    <cfRule type="cellIs" dxfId="2" priority="5" stopIfTrue="1" operator="equal">
      <formula>"Aceptable"</formula>
    </cfRule>
  </conditionalFormatting>
  <conditionalFormatting sqref="U24">
    <cfRule type="cellIs" dxfId="1" priority="3" stopIfTrue="1" operator="equal">
      <formula>"No Aceptable o Aceptable Con Control Especifico"</formula>
    </cfRule>
  </conditionalFormatting>
  <conditionalFormatting sqref="U24">
    <cfRule type="containsText" dxfId="0" priority="2" stopIfTrue="1" operator="containsText" text="Mejorable">
      <formula>NOT(ISERROR(SEARCH("Mejorable",U24)))</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5">
      <formula1>10</formula1>
      <formula2>100</formula2>
    </dataValidation>
    <dataValidation type="whole" allowBlank="1" showInputMessage="1" showErrorMessage="1" prompt="1 Esporadica (EE)_x000a_2 Ocasional (EO)_x000a_3 Frecuente (EF)_x000a_4 continua (EC)" sqref="O11:O65">
      <formula1>1</formula1>
      <formula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FUNCIONES!$A$2:$A$82</xm:f>
          </x14:formula1>
          <xm:sqref>E11:E65</xm:sqref>
        </x14:dataValidation>
        <x14:dataValidation type="list" allowBlank="1" showInputMessage="1" showErrorMessage="1">
          <x14:formula1>
            <xm:f>PELIGROS!$A$2:$A$445</xm:f>
          </x14:formula1>
          <xm:sqref>H65 H51:H63 H38:H49 H11:H23 H25:H36</xm:sqref>
        </x14:dataValidation>
        <x14:dataValidation type="list" allowBlank="1" showInputMessage="1" showErrorMessage="1">
          <x14:formula1>
            <xm:f>[2]Hoja1!#REF!</xm:f>
          </x14:formula1>
          <xm:sqref>H64 H37 H50 H24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1102</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1103</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1104</v>
      </c>
      <c r="F7" s="17" t="s">
        <v>105</v>
      </c>
      <c r="G7" s="17" t="s">
        <v>91</v>
      </c>
    </row>
    <row r="8" spans="1:7" s="14" customFormat="1" ht="75">
      <c r="A8" s="17" t="s">
        <v>106</v>
      </c>
      <c r="B8" s="17" t="s">
        <v>106</v>
      </c>
      <c r="C8" s="17" t="s">
        <v>107</v>
      </c>
      <c r="D8" s="17" t="s">
        <v>40</v>
      </c>
      <c r="E8" s="17" t="s">
        <v>1103</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1105</v>
      </c>
      <c r="B21" s="17" t="s">
        <v>234</v>
      </c>
      <c r="C21" s="17" t="s">
        <v>235</v>
      </c>
      <c r="D21" s="17" t="s">
        <v>40</v>
      </c>
      <c r="E21" s="17" t="s">
        <v>236</v>
      </c>
      <c r="F21" s="17" t="s">
        <v>237</v>
      </c>
      <c r="G21" s="17" t="s">
        <v>238</v>
      </c>
    </row>
    <row r="22" spans="1:7" s="14" customFormat="1" ht="75">
      <c r="A22" s="17" t="s">
        <v>1106</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1107</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1108</v>
      </c>
      <c r="B34" s="17" t="s">
        <v>44</v>
      </c>
      <c r="C34" s="17" t="s">
        <v>45</v>
      </c>
      <c r="D34" s="17" t="s">
        <v>29</v>
      </c>
      <c r="E34" s="17" t="s">
        <v>41</v>
      </c>
      <c r="F34" s="17" t="s">
        <v>1109</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1110</v>
      </c>
      <c r="D39" s="17" t="s">
        <v>40</v>
      </c>
      <c r="E39" s="17" t="s">
        <v>1111</v>
      </c>
      <c r="F39" s="17" t="s">
        <v>49</v>
      </c>
      <c r="G39" s="17" t="s">
        <v>554</v>
      </c>
    </row>
    <row r="40" spans="1:7" s="14" customFormat="1" ht="75">
      <c r="A40" s="17" t="s">
        <v>555</v>
      </c>
      <c r="B40" s="17" t="s">
        <v>556</v>
      </c>
      <c r="C40" s="17" t="s">
        <v>1112</v>
      </c>
      <c r="D40" s="17" t="s">
        <v>40</v>
      </c>
      <c r="E40" s="17" t="s">
        <v>557</v>
      </c>
      <c r="F40" s="17" t="s">
        <v>49</v>
      </c>
      <c r="G40" s="17" t="s">
        <v>1113</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1114</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1078</v>
      </c>
      <c r="C44" s="17" t="s">
        <v>1079</v>
      </c>
      <c r="D44" s="17" t="s">
        <v>40</v>
      </c>
      <c r="E44" s="17" t="s">
        <v>29</v>
      </c>
      <c r="F44" s="17" t="s">
        <v>29</v>
      </c>
      <c r="G44" s="17" t="s">
        <v>29</v>
      </c>
    </row>
    <row r="45" spans="1:7" s="14" customFormat="1" ht="75">
      <c r="A45" s="17" t="s">
        <v>569</v>
      </c>
      <c r="B45" s="17" t="s">
        <v>570</v>
      </c>
      <c r="C45" s="17" t="s">
        <v>1079</v>
      </c>
      <c r="D45" s="17" t="s">
        <v>40</v>
      </c>
      <c r="E45" s="17" t="s">
        <v>29</v>
      </c>
      <c r="F45" s="17" t="s">
        <v>49</v>
      </c>
      <c r="G45" s="17" t="s">
        <v>567</v>
      </c>
    </row>
    <row r="46" spans="1:7" s="14" customFormat="1" ht="45">
      <c r="A46" s="17" t="s">
        <v>571</v>
      </c>
      <c r="B46" s="17" t="s">
        <v>572</v>
      </c>
      <c r="C46" s="17" t="s">
        <v>1080</v>
      </c>
      <c r="D46" s="17" t="s">
        <v>29</v>
      </c>
      <c r="E46" s="17" t="s">
        <v>29</v>
      </c>
      <c r="F46" s="17" t="s">
        <v>573</v>
      </c>
      <c r="G46" s="17" t="s">
        <v>574</v>
      </c>
    </row>
    <row r="47" spans="1:7" s="14" customFormat="1" ht="45">
      <c r="A47" s="17" t="s">
        <v>575</v>
      </c>
      <c r="B47" s="17" t="s">
        <v>576</v>
      </c>
      <c r="C47" s="17" t="s">
        <v>1081</v>
      </c>
      <c r="D47" s="17" t="s">
        <v>29</v>
      </c>
      <c r="E47" s="17" t="s">
        <v>29</v>
      </c>
      <c r="F47" s="17" t="s">
        <v>577</v>
      </c>
      <c r="G47" s="17" t="s">
        <v>574</v>
      </c>
    </row>
    <row r="48" spans="1:7" s="14" customFormat="1" ht="75">
      <c r="A48" s="25" t="s">
        <v>1072</v>
      </c>
      <c r="B48" s="25" t="s">
        <v>1082</v>
      </c>
      <c r="C48" s="25" t="s">
        <v>1083</v>
      </c>
      <c r="D48" s="25" t="s">
        <v>40</v>
      </c>
      <c r="E48" s="25" t="s">
        <v>581</v>
      </c>
      <c r="F48" s="25" t="s">
        <v>1073</v>
      </c>
      <c r="G48" s="25" t="s">
        <v>1084</v>
      </c>
    </row>
    <row r="49" spans="1:9" s="14" customFormat="1" ht="75">
      <c r="A49" s="17" t="s">
        <v>578</v>
      </c>
      <c r="B49" s="17" t="s">
        <v>579</v>
      </c>
      <c r="C49" s="17" t="s">
        <v>580</v>
      </c>
      <c r="D49" s="17" t="s">
        <v>40</v>
      </c>
      <c r="E49" s="17" t="s">
        <v>581</v>
      </c>
      <c r="F49" s="17" t="s">
        <v>582</v>
      </c>
      <c r="G49" s="17" t="s">
        <v>1085</v>
      </c>
    </row>
    <row r="50" spans="1:9" s="14" customFormat="1" ht="75">
      <c r="A50" s="17" t="s">
        <v>583</v>
      </c>
      <c r="B50" s="17" t="s">
        <v>584</v>
      </c>
      <c r="C50" s="17" t="s">
        <v>585</v>
      </c>
      <c r="D50" s="17" t="s">
        <v>40</v>
      </c>
      <c r="E50" s="17" t="s">
        <v>581</v>
      </c>
      <c r="F50" s="17" t="s">
        <v>586</v>
      </c>
      <c r="G50" s="17" t="s">
        <v>1086</v>
      </c>
    </row>
    <row r="51" spans="1:9" s="14" customFormat="1" ht="75">
      <c r="A51" s="17" t="s">
        <v>51</v>
      </c>
      <c r="B51" s="17" t="s">
        <v>52</v>
      </c>
      <c r="C51" s="17" t="s">
        <v>53</v>
      </c>
      <c r="D51" s="17" t="s">
        <v>40</v>
      </c>
      <c r="E51" s="17" t="s">
        <v>1087</v>
      </c>
      <c r="F51" s="17" t="s">
        <v>54</v>
      </c>
      <c r="G51" s="17" t="s">
        <v>29</v>
      </c>
    </row>
    <row r="52" spans="1:9" s="14" customFormat="1" ht="75">
      <c r="A52" s="17" t="s">
        <v>301</v>
      </c>
      <c r="B52" s="17" t="s">
        <v>587</v>
      </c>
      <c r="C52" s="17" t="s">
        <v>588</v>
      </c>
      <c r="D52" s="17" t="s">
        <v>40</v>
      </c>
      <c r="E52" s="17" t="s">
        <v>589</v>
      </c>
      <c r="F52" s="17" t="s">
        <v>49</v>
      </c>
      <c r="G52" s="17" t="s">
        <v>1088</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1089</v>
      </c>
      <c r="B64" s="16" t="s">
        <v>109</v>
      </c>
      <c r="C64" s="16" t="s">
        <v>1090</v>
      </c>
      <c r="D64" s="16" t="s">
        <v>29</v>
      </c>
      <c r="E64" s="16" t="s">
        <v>29</v>
      </c>
      <c r="F64" s="16" t="s">
        <v>29</v>
      </c>
      <c r="G64" s="16" t="s">
        <v>29</v>
      </c>
      <c r="I64" s="14"/>
    </row>
    <row r="65" spans="1:7">
      <c r="A65" s="16" t="s">
        <v>72</v>
      </c>
      <c r="B65" s="16" t="s">
        <v>73</v>
      </c>
      <c r="C65" s="16" t="s">
        <v>74</v>
      </c>
      <c r="D65" s="16" t="s">
        <v>75</v>
      </c>
      <c r="E65" s="16" t="s">
        <v>76</v>
      </c>
      <c r="F65" s="16" t="s">
        <v>77</v>
      </c>
      <c r="G65" s="16" t="s">
        <v>1091</v>
      </c>
    </row>
    <row r="66" spans="1:7">
      <c r="A66" s="16" t="s">
        <v>1092</v>
      </c>
      <c r="B66" s="16" t="s">
        <v>113</v>
      </c>
      <c r="C66" s="16" t="s">
        <v>114</v>
      </c>
      <c r="D66" s="16" t="s">
        <v>115</v>
      </c>
      <c r="E66" s="16" t="s">
        <v>115</v>
      </c>
      <c r="F66" s="16" t="s">
        <v>114</v>
      </c>
      <c r="G66" s="16" t="s">
        <v>115</v>
      </c>
    </row>
    <row r="67" spans="1:7">
      <c r="A67" s="16" t="s">
        <v>1093</v>
      </c>
      <c r="B67" s="16" t="s">
        <v>113</v>
      </c>
      <c r="C67" s="16" t="s">
        <v>116</v>
      </c>
      <c r="D67" s="16" t="s">
        <v>115</v>
      </c>
      <c r="E67" s="16" t="s">
        <v>115</v>
      </c>
      <c r="F67" s="16" t="s">
        <v>116</v>
      </c>
      <c r="G67" s="16" t="s">
        <v>115</v>
      </c>
    </row>
    <row r="68" spans="1:7">
      <c r="A68" s="16" t="s">
        <v>1094</v>
      </c>
      <c r="B68" s="16" t="s">
        <v>113</v>
      </c>
      <c r="C68" s="16" t="s">
        <v>117</v>
      </c>
      <c r="D68" s="16" t="s">
        <v>115</v>
      </c>
      <c r="E68" s="16" t="s">
        <v>115</v>
      </c>
      <c r="F68" s="16" t="s">
        <v>117</v>
      </c>
      <c r="G68" s="16" t="s">
        <v>115</v>
      </c>
    </row>
    <row r="69" spans="1:7">
      <c r="A69" s="16" t="s">
        <v>1095</v>
      </c>
      <c r="B69" s="16" t="s">
        <v>113</v>
      </c>
      <c r="C69" s="16" t="s">
        <v>118</v>
      </c>
      <c r="D69" s="16" t="s">
        <v>115</v>
      </c>
      <c r="E69" s="16" t="s">
        <v>115</v>
      </c>
      <c r="F69" s="16" t="s">
        <v>118</v>
      </c>
      <c r="G69" s="16" t="s">
        <v>115</v>
      </c>
    </row>
    <row r="70" spans="1:7" ht="45">
      <c r="A70" s="16" t="s">
        <v>1096</v>
      </c>
      <c r="B70" s="16" t="s">
        <v>113</v>
      </c>
      <c r="C70" s="16" t="s">
        <v>119</v>
      </c>
      <c r="D70" s="16" t="s">
        <v>115</v>
      </c>
      <c r="E70" s="16" t="s">
        <v>115</v>
      </c>
      <c r="F70" s="16" t="s">
        <v>119</v>
      </c>
      <c r="G70" s="16" t="s">
        <v>115</v>
      </c>
    </row>
    <row r="71" spans="1:7">
      <c r="A71" s="16" t="s">
        <v>1097</v>
      </c>
      <c r="B71" s="16" t="s">
        <v>113</v>
      </c>
      <c r="C71" s="16" t="s">
        <v>120</v>
      </c>
      <c r="D71" s="16" t="s">
        <v>115</v>
      </c>
      <c r="E71" s="16" t="s">
        <v>115</v>
      </c>
      <c r="F71" s="16" t="s">
        <v>120</v>
      </c>
      <c r="G71" s="16" t="s">
        <v>115</v>
      </c>
    </row>
    <row r="72" spans="1:7">
      <c r="A72" s="16" t="s">
        <v>1098</v>
      </c>
      <c r="B72" s="16" t="s">
        <v>113</v>
      </c>
      <c r="C72" s="16" t="s">
        <v>121</v>
      </c>
      <c r="D72" s="16" t="s">
        <v>115</v>
      </c>
      <c r="E72" s="16" t="s">
        <v>115</v>
      </c>
      <c r="F72" s="16" t="s">
        <v>121</v>
      </c>
      <c r="G72" s="16" t="s">
        <v>115</v>
      </c>
    </row>
    <row r="73" spans="1:7">
      <c r="A73" s="16" t="s">
        <v>1099</v>
      </c>
      <c r="B73" s="16" t="s">
        <v>113</v>
      </c>
      <c r="C73" s="16" t="s">
        <v>122</v>
      </c>
      <c r="D73" s="16" t="s">
        <v>115</v>
      </c>
      <c r="E73" s="16" t="s">
        <v>115</v>
      </c>
      <c r="F73" s="16" t="s">
        <v>122</v>
      </c>
      <c r="G73" s="16" t="s">
        <v>115</v>
      </c>
    </row>
    <row r="74" spans="1:7" ht="30">
      <c r="A74" s="16" t="s">
        <v>1100</v>
      </c>
      <c r="B74" s="16" t="s">
        <v>113</v>
      </c>
      <c r="C74" s="16" t="s">
        <v>123</v>
      </c>
      <c r="D74" s="16" t="s">
        <v>115</v>
      </c>
      <c r="E74" s="16" t="s">
        <v>115</v>
      </c>
      <c r="F74" s="16" t="s">
        <v>123</v>
      </c>
      <c r="G74" s="16" t="s">
        <v>115</v>
      </c>
    </row>
    <row r="75" spans="1:7" ht="30">
      <c r="A75" s="16" t="s">
        <v>1101</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75">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30">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ht="30">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30">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ht="30">
      <c r="A384" s="16" t="s">
        <v>913</v>
      </c>
      <c r="B384" s="16" t="s">
        <v>474</v>
      </c>
      <c r="C384" s="16" t="s">
        <v>476</v>
      </c>
      <c r="D384" s="16" t="s">
        <v>115</v>
      </c>
      <c r="E384" s="16" t="s">
        <v>115</v>
      </c>
      <c r="F384" s="16" t="s">
        <v>476</v>
      </c>
      <c r="G384" s="16" t="s">
        <v>115</v>
      </c>
    </row>
    <row r="385" spans="1:7" ht="30">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ht="30">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30">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1143</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1144</v>
      </c>
      <c r="C10" s="23" t="s">
        <v>1069</v>
      </c>
    </row>
    <row r="11" spans="1:3" ht="105">
      <c r="A11" s="18" t="s">
        <v>981</v>
      </c>
      <c r="B11" s="23" t="s">
        <v>1145</v>
      </c>
      <c r="C11" s="23" t="s">
        <v>1146</v>
      </c>
    </row>
    <row r="12" spans="1:3" ht="120">
      <c r="A12" s="18" t="s">
        <v>982</v>
      </c>
      <c r="B12" s="23" t="s">
        <v>1147</v>
      </c>
      <c r="C12" s="23" t="s">
        <v>1148</v>
      </c>
    </row>
    <row r="13" spans="1:3" ht="75">
      <c r="A13" s="18" t="s">
        <v>1149</v>
      </c>
      <c r="B13" s="23" t="s">
        <v>1150</v>
      </c>
      <c r="C13" s="23" t="s">
        <v>1151</v>
      </c>
    </row>
    <row r="14" spans="1:3">
      <c r="A14" s="18" t="s">
        <v>983</v>
      </c>
      <c r="B14" s="23"/>
      <c r="C14" s="23"/>
    </row>
    <row r="15" spans="1:3" ht="165">
      <c r="A15" s="18" t="s">
        <v>984</v>
      </c>
      <c r="B15" s="23" t="s">
        <v>1152</v>
      </c>
      <c r="C15" s="23" t="s">
        <v>1153</v>
      </c>
    </row>
    <row r="16" spans="1:3">
      <c r="A16" s="18" t="s">
        <v>985</v>
      </c>
      <c r="B16" s="23"/>
      <c r="C16" s="23"/>
    </row>
    <row r="17" spans="1:3" ht="240">
      <c r="A17" s="18" t="s">
        <v>1067</v>
      </c>
      <c r="B17" s="23" t="s">
        <v>1068</v>
      </c>
      <c r="C17" s="23" t="s">
        <v>1154</v>
      </c>
    </row>
    <row r="18" spans="1:3" ht="180">
      <c r="A18" s="19" t="s">
        <v>1064</v>
      </c>
      <c r="B18" s="23" t="s">
        <v>1155</v>
      </c>
      <c r="C18" s="23" t="s">
        <v>1066</v>
      </c>
    </row>
    <row r="19" spans="1:3" ht="105">
      <c r="A19" s="19" t="s">
        <v>1065</v>
      </c>
      <c r="B19" s="23" t="s">
        <v>1156</v>
      </c>
      <c r="C19" s="23" t="s">
        <v>1157</v>
      </c>
    </row>
    <row r="20" spans="1:3">
      <c r="A20" s="18" t="s">
        <v>986</v>
      </c>
      <c r="B20" s="23"/>
      <c r="C20" s="23"/>
    </row>
    <row r="21" spans="1:3">
      <c r="A21" s="18" t="s">
        <v>987</v>
      </c>
      <c r="B21" s="23"/>
      <c r="C21" s="23"/>
    </row>
    <row r="22" spans="1:3">
      <c r="A22" s="18" t="s">
        <v>988</v>
      </c>
      <c r="B22" s="23"/>
      <c r="C22" s="23"/>
    </row>
    <row r="23" spans="1:3" ht="90">
      <c r="A23" s="18" t="s">
        <v>989</v>
      </c>
      <c r="B23" s="23" t="s">
        <v>1158</v>
      </c>
      <c r="C23" s="23" t="s">
        <v>1159</v>
      </c>
    </row>
    <row r="24" spans="1:3" ht="90">
      <c r="A24" s="18" t="s">
        <v>990</v>
      </c>
      <c r="B24" s="23" t="s">
        <v>1160</v>
      </c>
      <c r="C24" s="23" t="s">
        <v>1161</v>
      </c>
    </row>
    <row r="25" spans="1:3" ht="105">
      <c r="A25" s="18" t="s">
        <v>991</v>
      </c>
      <c r="B25" s="23" t="s">
        <v>1162</v>
      </c>
      <c r="C25" s="23" t="s">
        <v>1163</v>
      </c>
    </row>
    <row r="26" spans="1:3" ht="75">
      <c r="A26" s="18" t="s">
        <v>992</v>
      </c>
      <c r="B26" s="23" t="s">
        <v>1164</v>
      </c>
      <c r="C26" s="23" t="s">
        <v>1165</v>
      </c>
    </row>
    <row r="27" spans="1:3" ht="105">
      <c r="A27" s="18" t="s">
        <v>1166</v>
      </c>
      <c r="B27" s="23" t="s">
        <v>1167</v>
      </c>
      <c r="C27" s="23" t="s">
        <v>1168</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1169</v>
      </c>
      <c r="C32" s="23" t="s">
        <v>1170</v>
      </c>
    </row>
    <row r="33" spans="1:3" ht="90">
      <c r="A33" s="18" t="s">
        <v>994</v>
      </c>
      <c r="B33" s="23" t="s">
        <v>1171</v>
      </c>
      <c r="C33" s="23" t="s">
        <v>1172</v>
      </c>
    </row>
    <row r="34" spans="1:3" ht="105">
      <c r="A34" s="18" t="s">
        <v>995</v>
      </c>
      <c r="B34" s="23" t="s">
        <v>1173</v>
      </c>
      <c r="C34" s="23" t="s">
        <v>1174</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1175</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1176</v>
      </c>
    </row>
    <row r="45" spans="1:3" ht="105">
      <c r="A45" s="18" t="s">
        <v>999</v>
      </c>
      <c r="B45" s="23" t="s">
        <v>1177</v>
      </c>
      <c r="C45" s="23" t="s">
        <v>1178</v>
      </c>
    </row>
    <row r="46" spans="1:3" ht="120">
      <c r="A46" s="18" t="s">
        <v>1000</v>
      </c>
      <c r="B46" s="23" t="s">
        <v>1179</v>
      </c>
      <c r="C46" s="23" t="s">
        <v>1180</v>
      </c>
    </row>
    <row r="47" spans="1:3" ht="225">
      <c r="A47" s="19" t="s">
        <v>1001</v>
      </c>
      <c r="B47" s="23" t="s">
        <v>1181</v>
      </c>
      <c r="C47" s="23" t="s">
        <v>1182</v>
      </c>
    </row>
    <row r="48" spans="1:3" ht="225">
      <c r="A48" s="18" t="s">
        <v>1002</v>
      </c>
      <c r="B48" s="23" t="s">
        <v>1183</v>
      </c>
      <c r="C48" s="23" t="s">
        <v>1184</v>
      </c>
    </row>
    <row r="49" spans="1:3" ht="135">
      <c r="A49" s="18" t="s">
        <v>1003</v>
      </c>
      <c r="B49" s="23" t="s">
        <v>1185</v>
      </c>
      <c r="C49" s="23" t="s">
        <v>1186</v>
      </c>
    </row>
    <row r="50" spans="1:3" ht="120">
      <c r="A50" s="18" t="s">
        <v>1004</v>
      </c>
      <c r="B50" s="23" t="s">
        <v>1187</v>
      </c>
      <c r="C50" s="23" t="s">
        <v>1188</v>
      </c>
    </row>
    <row r="51" spans="1:3">
      <c r="A51" s="18" t="s">
        <v>1189</v>
      </c>
      <c r="B51" s="23"/>
      <c r="C51" s="23"/>
    </row>
    <row r="52" spans="1:3" ht="270">
      <c r="A52" s="18" t="s">
        <v>1005</v>
      </c>
      <c r="B52" s="23" t="s">
        <v>1061</v>
      </c>
      <c r="C52" s="23" t="s">
        <v>1115</v>
      </c>
    </row>
    <row r="53" spans="1:3">
      <c r="A53" s="18" t="s">
        <v>1006</v>
      </c>
      <c r="B53" s="23"/>
      <c r="C53" s="23"/>
    </row>
    <row r="54" spans="1:3">
      <c r="A54" s="18" t="s">
        <v>1007</v>
      </c>
      <c r="B54" s="23"/>
      <c r="C54" s="23"/>
    </row>
    <row r="55" spans="1:3">
      <c r="A55" s="18" t="s">
        <v>1008</v>
      </c>
      <c r="B55" s="23"/>
      <c r="C55" s="23"/>
    </row>
    <row r="56" spans="1:3" ht="135">
      <c r="A56" s="18" t="s">
        <v>1009</v>
      </c>
      <c r="B56" s="23" t="s">
        <v>1116</v>
      </c>
      <c r="C56" s="23" t="s">
        <v>1117</v>
      </c>
    </row>
    <row r="57" spans="1:3" ht="120">
      <c r="A57" s="18" t="s">
        <v>1010</v>
      </c>
      <c r="B57" s="23" t="s">
        <v>1060</v>
      </c>
      <c r="C57" s="23" t="s">
        <v>1118</v>
      </c>
    </row>
    <row r="58" spans="1:3" ht="120">
      <c r="A58" s="18" t="s">
        <v>1011</v>
      </c>
      <c r="B58" s="23" t="s">
        <v>1119</v>
      </c>
      <c r="C58" s="23" t="s">
        <v>1120</v>
      </c>
    </row>
    <row r="59" spans="1:3" ht="135">
      <c r="A59" s="18" t="s">
        <v>1012</v>
      </c>
      <c r="B59" s="23" t="s">
        <v>1121</v>
      </c>
      <c r="C59" s="23" t="s">
        <v>1122</v>
      </c>
    </row>
    <row r="60" spans="1:3" ht="60">
      <c r="A60" s="18" t="s">
        <v>1013</v>
      </c>
      <c r="B60" s="23" t="s">
        <v>1123</v>
      </c>
      <c r="C60" s="23" t="s">
        <v>1124</v>
      </c>
    </row>
    <row r="61" spans="1:3" ht="150">
      <c r="A61" s="18" t="s">
        <v>1014</v>
      </c>
      <c r="B61" s="23" t="s">
        <v>1125</v>
      </c>
      <c r="C61" s="23" t="s">
        <v>1126</v>
      </c>
    </row>
    <row r="62" spans="1:3" ht="165">
      <c r="A62" s="18" t="s">
        <v>1015</v>
      </c>
      <c r="B62" s="23" t="s">
        <v>1127</v>
      </c>
      <c r="C62" s="23" t="s">
        <v>1128</v>
      </c>
    </row>
    <row r="63" spans="1:3" ht="90">
      <c r="A63" s="18" t="s">
        <v>1016</v>
      </c>
      <c r="B63" s="23" t="s">
        <v>1129</v>
      </c>
      <c r="C63" s="23" t="s">
        <v>1130</v>
      </c>
    </row>
    <row r="64" spans="1:3">
      <c r="A64" s="18" t="s">
        <v>1050</v>
      </c>
      <c r="B64" s="23"/>
      <c r="C64" s="23"/>
    </row>
    <row r="65" spans="1:3" ht="105">
      <c r="A65" s="18" t="s">
        <v>1017</v>
      </c>
      <c r="B65" s="23" t="s">
        <v>1131</v>
      </c>
      <c r="C65" s="23" t="s">
        <v>1132</v>
      </c>
    </row>
    <row r="66" spans="1:3" ht="150">
      <c r="A66" s="18" t="s">
        <v>975</v>
      </c>
      <c r="B66" s="24" t="s">
        <v>1133</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1134</v>
      </c>
    </row>
    <row r="72" spans="1:3" ht="180">
      <c r="A72" s="18" t="s">
        <v>1023</v>
      </c>
      <c r="B72" s="23" t="s">
        <v>1057</v>
      </c>
      <c r="C72" s="23" t="s">
        <v>1135</v>
      </c>
    </row>
    <row r="73" spans="1:3" ht="210">
      <c r="A73" s="18" t="s">
        <v>1024</v>
      </c>
      <c r="B73" s="23" t="s">
        <v>1058</v>
      </c>
      <c r="C73" s="23" t="s">
        <v>1136</v>
      </c>
    </row>
    <row r="74" spans="1:3">
      <c r="A74" s="18" t="s">
        <v>1025</v>
      </c>
      <c r="B74" s="23"/>
      <c r="C74" s="23"/>
    </row>
    <row r="75" spans="1:3">
      <c r="A75" s="18" t="s">
        <v>1026</v>
      </c>
      <c r="B75" s="23"/>
      <c r="C75" s="23"/>
    </row>
    <row r="76" spans="1:3" ht="240">
      <c r="A76" s="18" t="s">
        <v>1027</v>
      </c>
      <c r="B76" s="23" t="s">
        <v>1137</v>
      </c>
      <c r="C76" s="23" t="s">
        <v>1138</v>
      </c>
    </row>
    <row r="77" spans="1:3" ht="225">
      <c r="A77" s="18" t="s">
        <v>1028</v>
      </c>
      <c r="B77" s="23" t="s">
        <v>1055</v>
      </c>
      <c r="C77" s="23" t="s">
        <v>1139</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1140</v>
      </c>
    </row>
    <row r="82" spans="1:3" ht="90">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ADMINISTRATIVO</vt:lpstr>
      <vt:lpstr>VALVULAS</vt:lpstr>
      <vt:lpstr>FONTANERIA</vt:lpstr>
      <vt:lpstr>MACROMEDICIÓN</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2019-06-25T19:26:26Z</dcterms:modified>
</cp:coreProperties>
</file>